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 defaultThemeVersion="124226"/>
  <bookViews>
    <workbookView xWindow="65521" yWindow="6090" windowWidth="15600" windowHeight="5910" tabRatio="709" activeTab="1"/>
  </bookViews>
  <sheets>
    <sheet name="INSTRUCCIONES GENERALES" sheetId="8" r:id="rId1"/>
    <sheet name="CÁLCULO DE TARIFA" sheetId="1" r:id="rId2"/>
    <sheet name="INGRESOS" sheetId="2" r:id="rId3"/>
    <sheet name="ACTIVO FIJO NETO REVALUADO" sheetId="6" r:id="rId4"/>
    <sheet name="Hoja4" sheetId="4" state="hidden" r:id="rId5"/>
    <sheet name="Hoja5" sheetId="5" state="hidden" r:id="rId6"/>
    <sheet name="ESTADO DE NECESIDADES EFECTIVO" sheetId="7" r:id="rId7"/>
  </sheets>
  <externalReferences>
    <externalReference r:id="rId10"/>
  </externalReferences>
  <definedNames>
    <definedName name="Excel_BuiltIn_Print_Titles">#REF!</definedName>
    <definedName name="Excel_BuiltIn_Print_Titles_1_1">#REF!</definedName>
  </definedNames>
  <calcPr calcId="145621"/>
</workbook>
</file>

<file path=xl/comments3.xml><?xml version="1.0" encoding="utf-8"?>
<comments xmlns="http://schemas.openxmlformats.org/spreadsheetml/2006/main">
  <authors>
    <author>Alejandro Brenes Valverde</author>
  </authors>
  <commentList>
    <comment ref="E8" authorId="0">
      <text>
        <r>
          <rPr>
            <b/>
            <sz val="9"/>
            <rFont val="Tahoma"/>
            <family val="2"/>
          </rPr>
          <t>Alejandro Brenes Valverde:</t>
        </r>
        <r>
          <rPr>
            <sz val="9"/>
            <rFont val="Tahoma"/>
            <family val="2"/>
          </rPr>
          <t xml:space="preserve">
INGRESE LA TARIFA BASE PROPUESTA EN LA CELDA E9</t>
        </r>
      </text>
    </comment>
    <comment ref="E16" authorId="0">
      <text>
        <r>
          <rPr>
            <b/>
            <sz val="9"/>
            <rFont val="Tahoma"/>
            <family val="2"/>
          </rPr>
          <t>Alejandro Brenes Valverde:</t>
        </r>
        <r>
          <rPr>
            <sz val="9"/>
            <rFont val="Tahoma"/>
            <family val="2"/>
          </rPr>
          <t xml:space="preserve">
INGRESE LA TARIFA BASE PROPUESTA EN LA CELDA E17</t>
        </r>
      </text>
    </comment>
  </commentList>
</comments>
</file>

<file path=xl/sharedStrings.xml><?xml version="1.0" encoding="utf-8"?>
<sst xmlns="http://schemas.openxmlformats.org/spreadsheetml/2006/main" count="335" uniqueCount="252">
  <si>
    <t xml:space="preserve">Parte 1 : </t>
  </si>
  <si>
    <t xml:space="preserve">Parte 2 : </t>
  </si>
  <si>
    <t>Otros gastos de operación</t>
  </si>
  <si>
    <t>Limpieza de Pozos</t>
  </si>
  <si>
    <t xml:space="preserve">Parte 3 : </t>
  </si>
  <si>
    <t xml:space="preserve">Parte 4 : </t>
  </si>
  <si>
    <t>0 a 10</t>
  </si>
  <si>
    <t>11 a 30</t>
  </si>
  <si>
    <t>31 a 60</t>
  </si>
  <si>
    <t>más de 60</t>
  </si>
  <si>
    <t>TOTALES</t>
  </si>
  <si>
    <t>CÁLCULO DE INGRESOS POR CONSUMOS MEDIDOS DE AGUA</t>
  </si>
  <si>
    <t>INGRESO ABONADOS DOMIPRE</t>
  </si>
  <si>
    <t>CONSUMO PROMEDIO MENSUAL</t>
  </si>
  <si>
    <t>NÚMERO DE ABONADOS POR RANGO</t>
  </si>
  <si>
    <t>TARIFA BASE PROPUESTA</t>
  </si>
  <si>
    <t>COSTO POR METRO CÚBICO PROPUESTO</t>
  </si>
  <si>
    <t>PAGO MENSUAL PROMEDIO POR ABONADO</t>
  </si>
  <si>
    <t>FACTURACION MENSUAL</t>
  </si>
  <si>
    <t>FACTURACION ANUAL</t>
  </si>
  <si>
    <t>INGRESO ABONADOS EMPREGO</t>
  </si>
  <si>
    <t>Años de instalación</t>
  </si>
  <si>
    <t>Longitud en kms.</t>
  </si>
  <si>
    <t>Cantidad de tanques</t>
  </si>
  <si>
    <t>COSTO ESTIMADO</t>
  </si>
  <si>
    <t>Servicios contables</t>
  </si>
  <si>
    <t>CONSUMO ANUAL</t>
  </si>
  <si>
    <t>Cálculo de Depreciación 40 años</t>
  </si>
  <si>
    <t>Diámetro en pulgadas</t>
  </si>
  <si>
    <t>Depreciación acumulada</t>
  </si>
  <si>
    <t>Depreciación anual</t>
  </si>
  <si>
    <t>Total activo neto revaluado</t>
  </si>
  <si>
    <t>Cálculo de Depreciación 50 años</t>
  </si>
  <si>
    <t>Capacidad de almacenamiento</t>
  </si>
  <si>
    <t>Mayor a 1000 m³ hasta 2000 m³</t>
  </si>
  <si>
    <t>Cálculo de Depreciación 20 años</t>
  </si>
  <si>
    <t>Mayor a 2000 m³</t>
  </si>
  <si>
    <t>Total activo neto  revaluado</t>
  </si>
  <si>
    <t>RANGO DE CONSUMO</t>
  </si>
  <si>
    <t>TOTAL DE INGRESOS MEDIDOS</t>
  </si>
  <si>
    <t>Tipo de cambio del dólar</t>
  </si>
  <si>
    <t>(al 7-09-2012)</t>
  </si>
  <si>
    <t>De kilómetros a metros</t>
  </si>
  <si>
    <r>
      <t xml:space="preserve">Costo en </t>
    </r>
    <r>
      <rPr>
        <sz val="10"/>
        <rFont val="Calibri"/>
        <family val="2"/>
      </rPr>
      <t>₡</t>
    </r>
  </si>
  <si>
    <t>De  600 m³ o menos</t>
  </si>
  <si>
    <t>Mayor a 600 m³ hasta 1000 m³</t>
  </si>
  <si>
    <t>Mayor a 2000 m³ hasta 5000 m³</t>
  </si>
  <si>
    <t>Mayor a 5000 m³</t>
  </si>
  <si>
    <t>De  75 m³ o menos</t>
  </si>
  <si>
    <t>Mayor a 75 m³ hasta 150 m³</t>
  </si>
  <si>
    <t>Mayor a 150 m³</t>
  </si>
  <si>
    <t>Escala de precios y cantidades</t>
  </si>
  <si>
    <t>COSTO UNITARIO DE LA TUBERÍA</t>
  </si>
  <si>
    <t>Diámetro</t>
  </si>
  <si>
    <t>Pulgadas</t>
  </si>
  <si>
    <t>Milímetros</t>
  </si>
  <si>
    <t>Costo ($)</t>
  </si>
  <si>
    <t>Unidad</t>
  </si>
  <si>
    <r>
      <t>0.</t>
    </r>
    <r>
      <rPr>
        <sz val="10"/>
        <rFont val="Calibri"/>
        <family val="2"/>
      </rPr>
      <t>½</t>
    </r>
  </si>
  <si>
    <t>13 mm</t>
  </si>
  <si>
    <t>/ metro</t>
  </si>
  <si>
    <t>25 mm</t>
  </si>
  <si>
    <r>
      <t>1</t>
    </r>
    <r>
      <rPr>
        <sz val="10"/>
        <rFont val="Calibri"/>
        <family val="2"/>
      </rPr>
      <t>½</t>
    </r>
  </si>
  <si>
    <t>38 mm</t>
  </si>
  <si>
    <t>50 mm</t>
  </si>
  <si>
    <t>2½</t>
  </si>
  <si>
    <t>63 mm</t>
  </si>
  <si>
    <t>75 mm</t>
  </si>
  <si>
    <t>3½</t>
  </si>
  <si>
    <t>89 mm</t>
  </si>
  <si>
    <t>100 mm</t>
  </si>
  <si>
    <t>4½</t>
  </si>
  <si>
    <t>114 mm</t>
  </si>
  <si>
    <t>125 mm</t>
  </si>
  <si>
    <t>5½</t>
  </si>
  <si>
    <t>138 mm</t>
  </si>
  <si>
    <t>150 mm</t>
  </si>
  <si>
    <t>6½</t>
  </si>
  <si>
    <t>163 mm</t>
  </si>
  <si>
    <t>175 mm</t>
  </si>
  <si>
    <t>7½</t>
  </si>
  <si>
    <t>189 mm</t>
  </si>
  <si>
    <t>200 mm</t>
  </si>
  <si>
    <t>8½</t>
  </si>
  <si>
    <t>212 mm</t>
  </si>
  <si>
    <t>225 mm</t>
  </si>
  <si>
    <t>9½</t>
  </si>
  <si>
    <t>238 mm</t>
  </si>
  <si>
    <t>250 mm</t>
  </si>
  <si>
    <t>COSTO UNITARIO DE LOS TANQUES DE ALMACENAMIENTO</t>
  </si>
  <si>
    <t>1. TANQUES DE CONCRETO</t>
  </si>
  <si>
    <t>Rango</t>
  </si>
  <si>
    <t>/ m³</t>
  </si>
  <si>
    <t>2. METÁLICO ASENTADO</t>
  </si>
  <si>
    <t>3. METÁLICO ELEVADO</t>
  </si>
  <si>
    <t>BENEFICIO DE OPERACIÓN</t>
  </si>
  <si>
    <t>Beneficio  de operación</t>
  </si>
  <si>
    <r>
      <t xml:space="preserve">Costo tubería en </t>
    </r>
    <r>
      <rPr>
        <b/>
        <sz val="10"/>
        <rFont val="Calibri"/>
        <family val="2"/>
      </rPr>
      <t>₡</t>
    </r>
  </si>
  <si>
    <t xml:space="preserve">Parte 5 : </t>
  </si>
  <si>
    <r>
      <t>Costo por metro (en ¢</t>
    </r>
    <r>
      <rPr>
        <b/>
        <sz val="11"/>
        <color theme="1"/>
        <rFont val="Calibri"/>
        <family val="2"/>
        <scheme val="minor"/>
      </rPr>
      <t>)</t>
    </r>
  </si>
  <si>
    <t>Costo por metro ¢</t>
  </si>
  <si>
    <t>Abonados Domipre</t>
  </si>
  <si>
    <t>Abonados Emprego</t>
  </si>
  <si>
    <t>Ingresos por Tarifa Fija Cobrados</t>
  </si>
  <si>
    <t>Ingresos Medidos Cobrados durante el período</t>
  </si>
  <si>
    <t>Facturación anual cobrada</t>
  </si>
  <si>
    <r>
      <t xml:space="preserve">OTRAS ENTRADAS DE EFECTIVO </t>
    </r>
    <r>
      <rPr>
        <b/>
        <vertAlign val="superscript"/>
        <sz val="11"/>
        <color rgb="FFFF0000"/>
        <rFont val="Calibri"/>
        <family val="2"/>
        <scheme val="minor"/>
      </rPr>
      <t>1</t>
    </r>
  </si>
  <si>
    <t>ENTRADAS O FUENTES DE EFECTIVO</t>
  </si>
  <si>
    <r>
      <t xml:space="preserve">SALDO INICIAL DE CAJA </t>
    </r>
    <r>
      <rPr>
        <b/>
        <vertAlign val="superscript"/>
        <sz val="11"/>
        <color rgb="FFFF0000"/>
        <rFont val="Calibri"/>
        <family val="2"/>
        <scheme val="minor"/>
      </rPr>
      <t>1</t>
    </r>
  </si>
  <si>
    <t>EGRESOS DE EFECTIVO</t>
  </si>
  <si>
    <t>INGRESOS COBRADOS</t>
  </si>
  <si>
    <t>TOTAL DE INGRESOS COBRADOS</t>
  </si>
  <si>
    <t>GASTOS PAGADOS EN EFECTIVO</t>
  </si>
  <si>
    <t>Amortización de Préstamos</t>
  </si>
  <si>
    <t>Intereses de préstamos</t>
  </si>
  <si>
    <t xml:space="preserve">Otros gastos </t>
  </si>
  <si>
    <t>Pagos realizados en la construcción de obras de infraestructura</t>
  </si>
  <si>
    <t>INVERSIONES EN ACTIVO FIJO PAGADAS EN EFECTIVO</t>
  </si>
  <si>
    <t>Compras de propiedad, planta y equipo (incluye terrenos)</t>
  </si>
  <si>
    <t>TOTAL EGRESOS DE EFECTIVO</t>
  </si>
  <si>
    <t>SALDO FINAL DE CAJA</t>
  </si>
  <si>
    <r>
      <rPr>
        <b/>
        <vertAlign val="superscript"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Corresponde al saldo disponible en cuentas bancarias corrientes e inversiones transitorias al inicio del </t>
    </r>
  </si>
  <si>
    <t xml:space="preserve">  periodo de análisis</t>
  </si>
  <si>
    <t>TOTAL ENTRADAS O FUENTES DE EFECTIVO</t>
  </si>
  <si>
    <t>Otros gastos Generales y Administrativos</t>
  </si>
  <si>
    <t>Gastos de Operación y mantenimiento</t>
  </si>
  <si>
    <t>SERVICIO DE LA DEUDA</t>
  </si>
  <si>
    <t>Amortización</t>
  </si>
  <si>
    <t>Intereses</t>
  </si>
  <si>
    <t xml:space="preserve">Parte 7 : </t>
  </si>
  <si>
    <t xml:space="preserve">Parte 9: </t>
  </si>
  <si>
    <t>RÉDITO DE DESARROLLO EN COLONES</t>
  </si>
  <si>
    <t>Gastos Generales y administrativos</t>
  </si>
  <si>
    <t>Operación y mantenimiento sin depreciación</t>
  </si>
  <si>
    <t>Generales y administrativos sin depreciación</t>
  </si>
  <si>
    <t>Tubería Instalada</t>
  </si>
  <si>
    <t>Tanque de Almacenamiento de Concreto</t>
  </si>
  <si>
    <t>Tanque Metálico Asentado</t>
  </si>
  <si>
    <t>Tanque Metálico Elevado</t>
  </si>
  <si>
    <t xml:space="preserve">Parte 8 : </t>
  </si>
  <si>
    <t xml:space="preserve">Parte 10: </t>
  </si>
  <si>
    <t>Años de construcción</t>
  </si>
  <si>
    <t>NÚMERO TOTAL DE ABONADOS DOMIPRE</t>
  </si>
  <si>
    <t>NÚMERO TOTAL DE ABONADOS EMPREGO</t>
  </si>
  <si>
    <t>TARIFA UNICA PROPUESTA DOMIPRE</t>
  </si>
  <si>
    <t>TARIFA ÚNICA PROPUESTA EMPREGO</t>
  </si>
  <si>
    <t>TARIFA FIJA RESULTANTE DOMIPRE</t>
  </si>
  <si>
    <t>TARIFA FIJA RESULTANTE EMPREGO</t>
  </si>
  <si>
    <t>GASTO DE DEPRECIACIÓN</t>
  </si>
  <si>
    <t xml:space="preserve">   la hoja denominada "ACTIVO FIJO NETO REVALUADO".</t>
  </si>
  <si>
    <t xml:space="preserve">   depreciación registrado en libros.</t>
  </si>
  <si>
    <t>ACTIVO FIJO NETO REVALUADO ESTIMADO</t>
  </si>
  <si>
    <t>CÁLCULO TARIFARIO</t>
  </si>
  <si>
    <t xml:space="preserve">   "Propiedad, planta y equipo".</t>
  </si>
  <si>
    <t xml:space="preserve">   planta y equipo" así como el gasto por depreciación respectivo, debe utilizar esta casilla y digitar el dato del  gasto por </t>
  </si>
  <si>
    <t>INSTRUCCIONES:</t>
  </si>
  <si>
    <t>Salario y cargas sociales  (administrador y otros funcionarios administrativos)</t>
  </si>
  <si>
    <t>Salarios</t>
  </si>
  <si>
    <t>Aguinaldo</t>
  </si>
  <si>
    <t>Prestaciones legales</t>
  </si>
  <si>
    <t>Cargas sociales</t>
  </si>
  <si>
    <t>Subsidios a empleados</t>
  </si>
  <si>
    <t>Vigilancia - Seguridad</t>
  </si>
  <si>
    <t>Publicidad - Mercadeo</t>
  </si>
  <si>
    <t>Aseo y Limpieza</t>
  </si>
  <si>
    <t>Clorificación</t>
  </si>
  <si>
    <t>Papelería, útiles de oficina</t>
  </si>
  <si>
    <t>Pasajes, peajes y parqueos</t>
  </si>
  <si>
    <t>Combustibles y lubricantes</t>
  </si>
  <si>
    <t>Mensajería y correos</t>
  </si>
  <si>
    <t>Uniformes del personal</t>
  </si>
  <si>
    <t>Trabajos menores</t>
  </si>
  <si>
    <t>Capacitación</t>
  </si>
  <si>
    <t>Actividades con la comunidad</t>
  </si>
  <si>
    <t>Vivero</t>
  </si>
  <si>
    <t>Electricidad</t>
  </si>
  <si>
    <t>Teléfono</t>
  </si>
  <si>
    <t>Agua</t>
  </si>
  <si>
    <t xml:space="preserve">Marchamo </t>
  </si>
  <si>
    <t>Cable</t>
  </si>
  <si>
    <t>Seguros</t>
  </si>
  <si>
    <t>Ingrese los datos solicitados en la hoja denominada "INGRESOS"</t>
  </si>
  <si>
    <t>Ingrese los datos en las celdas de color amarillo</t>
  </si>
  <si>
    <t>Pago de dietas o gastos de representación de Junta Directiva</t>
  </si>
  <si>
    <t>Materiales y obras menores</t>
  </si>
  <si>
    <t>Alquileres</t>
  </si>
  <si>
    <t xml:space="preserve">"ACTIVO FIJO NETO REVALUADO". En  caso     de  que  los  activos  estén </t>
  </si>
  <si>
    <t>NOTA:</t>
  </si>
  <si>
    <t>LAS OTRAS ENTRADAS DE EFECTIVO CORRESPONDEN A:</t>
  </si>
  <si>
    <r>
      <rPr>
        <b/>
        <vertAlign val="superscript"/>
        <sz val="11"/>
        <color rgb="FFFF000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Deben especificarse a qué corrresponden, lo cual se debe indicar en el cuadro siguiente:</t>
    </r>
  </si>
  <si>
    <t>A. CALCULO DE INGRESOS POR TARIFA DIFERENCIADA</t>
  </si>
  <si>
    <t>B. CALCULO DE INGRESOS POR TARIFA ÚNICA</t>
  </si>
  <si>
    <t>C. CALCULO DE INGRESOS POR TARIFA FIJA</t>
  </si>
  <si>
    <r>
      <t xml:space="preserve">Total activo fijo neto revaluado estimado </t>
    </r>
    <r>
      <rPr>
        <b/>
        <vertAlign val="superscript"/>
        <sz val="16"/>
        <color rgb="FFFF0000"/>
        <rFont val="Arial"/>
        <family val="2"/>
      </rPr>
      <t>3</t>
    </r>
  </si>
  <si>
    <r>
      <t xml:space="preserve">Depreciación de activos registrada en libros </t>
    </r>
    <r>
      <rPr>
        <b/>
        <vertAlign val="superscript"/>
        <sz val="16"/>
        <color rgb="FFFF0000"/>
        <rFont val="Arial"/>
        <family val="2"/>
      </rPr>
      <t>1</t>
    </r>
  </si>
  <si>
    <r>
      <t xml:space="preserve">Depreciación de activos estimada                 </t>
    </r>
    <r>
      <rPr>
        <b/>
        <vertAlign val="superscript"/>
        <sz val="16"/>
        <color rgb="FFFF0000"/>
        <rFont val="Arial"/>
        <family val="2"/>
      </rPr>
      <t>2</t>
    </r>
  </si>
  <si>
    <r>
      <rPr>
        <b/>
        <vertAlign val="superscript"/>
        <sz val="12"/>
        <color rgb="FFFF0000"/>
        <rFont val="Arial"/>
        <family val="2"/>
      </rPr>
      <t>3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Si la Asociación  no ha registrado todos los activos pertenecientes a la partida de "Propiedad, planta y equipo", debe llenar </t>
    </r>
  </si>
  <si>
    <r>
      <rPr>
        <b/>
        <vertAlign val="superscript"/>
        <sz val="16"/>
        <color rgb="FFFF0000"/>
        <rFont val="Arial"/>
        <family val="2"/>
      </rPr>
      <t>1</t>
    </r>
    <r>
      <rPr>
        <sz val="12"/>
        <rFont val="Arial"/>
        <family val="2"/>
      </rPr>
      <t xml:space="preserve"> En el caso de que la ASADA haya registrado contablemente todos los activos correspondientes a la partida de "Propiedad, </t>
    </r>
  </si>
  <si>
    <r>
      <rPr>
        <b/>
        <vertAlign val="superscript"/>
        <sz val="16"/>
        <color rgb="FFFF0000"/>
        <rFont val="Arial"/>
        <family val="2"/>
      </rPr>
      <t>2</t>
    </r>
    <r>
      <rPr>
        <sz val="12"/>
        <rFont val="Arial"/>
        <family val="2"/>
      </rPr>
      <t xml:space="preserve"> Si la Asociación  no ha registrado todos los activos pertenecientes a la partida de "Propiedad, planta y equipo", debe llenar </t>
    </r>
  </si>
  <si>
    <r>
      <rPr>
        <b/>
        <vertAlign val="superscript"/>
        <sz val="16"/>
        <color rgb="FFFF0000"/>
        <rFont val="Arial"/>
        <family val="2"/>
      </rPr>
      <t>4</t>
    </r>
    <r>
      <rPr>
        <sz val="12"/>
        <rFont val="Arial"/>
        <family val="2"/>
      </rPr>
      <t xml:space="preserve"> Este apartado solo se debe llenar si la ASADA tiene registrado contablemente todos los activos pertenecientes a la partida de</t>
    </r>
  </si>
  <si>
    <r>
      <t xml:space="preserve">Si la ASADA no ha registrado contablemente sus activos, ingrese un </t>
    </r>
    <r>
      <rPr>
        <u val="single"/>
        <sz val="18"/>
        <color theme="1"/>
        <rFont val="Arial"/>
        <family val="2"/>
      </rPr>
      <t>1</t>
    </r>
    <r>
      <rPr>
        <sz val="16"/>
        <color theme="1"/>
        <rFont val="Arial"/>
        <family val="2"/>
      </rPr>
      <t xml:space="preserve"> en la casilla adjunta y proceda a llenar los datos solicitados en la hoja denominada</t>
    </r>
  </si>
  <si>
    <r>
      <t xml:space="preserve">registrados contablemente ingrese un </t>
    </r>
    <r>
      <rPr>
        <u val="single"/>
        <sz val="18"/>
        <color theme="1"/>
        <rFont val="Arial"/>
        <family val="2"/>
      </rPr>
      <t>2</t>
    </r>
    <r>
      <rPr>
        <sz val="16"/>
        <color theme="1"/>
        <rFont val="Arial"/>
        <family val="2"/>
      </rPr>
      <t>.</t>
    </r>
  </si>
  <si>
    <t>INSTRUCCIONES GENERALES</t>
  </si>
  <si>
    <t>INGRESOS POR TARIFA ÚNICA</t>
  </si>
  <si>
    <t xml:space="preserve"> FACTURACIÓN ANUAL </t>
  </si>
  <si>
    <t>INGRESOS POR TARIFA FIJA</t>
  </si>
  <si>
    <t>La tabla siguiente solo se debe llenar si la ASADA propone una única tarifa independientemente de que los servicios sean fijos o medidos.</t>
  </si>
  <si>
    <t>La tabla siguiente solo se debe llenar si la ASADA propone una variación en la tarifa fija vigente</t>
  </si>
  <si>
    <r>
      <t xml:space="preserve">La tabla siguiente solo se debe llenar si la ASADA propone variación en todas las tarifas del pliego tarifario vigente. </t>
    </r>
    <r>
      <rPr>
        <b/>
        <sz val="11"/>
        <rFont val="Arial"/>
        <family val="2"/>
      </rPr>
      <t>Ver comentarios en las celdas E8 y E16</t>
    </r>
  </si>
  <si>
    <t>y leer con detenimiento todas las instrucciones,  referencias numéricas y comentarios respectivos.</t>
  </si>
  <si>
    <t>BENEFICIO NETO TARIFARIO (INGRESOS TOTALES = GASTOS TOTALES)</t>
  </si>
  <si>
    <r>
      <t xml:space="preserve">Para todas las hojas debe digitar  únicamente la información respectiva solicitada en las celdas de  </t>
    </r>
    <r>
      <rPr>
        <b/>
        <u val="single"/>
        <sz val="16"/>
        <color theme="1"/>
        <rFont val="Calibri"/>
        <family val="2"/>
        <scheme val="minor"/>
      </rPr>
      <t>color amarillo</t>
    </r>
  </si>
  <si>
    <t>todos sus gastos e inversiones en activos productivos.</t>
  </si>
  <si>
    <t>Esta hoja debe llenarse si la ASADA  desea  conocer  su  saldo  de  efectivo</t>
  </si>
  <si>
    <t>disponible al  final  de  un  periodo,  luego  de  haber  pagado  en  efectivo</t>
  </si>
  <si>
    <t>ESTADO DE NECESIDADES DE EFECTIVO</t>
  </si>
  <si>
    <r>
      <t xml:space="preserve">Total activo fijo neto revaluado real </t>
    </r>
    <r>
      <rPr>
        <b/>
        <vertAlign val="superscript"/>
        <sz val="16"/>
        <color rgb="FFFF0000"/>
        <rFont val="Arial"/>
        <family val="2"/>
      </rPr>
      <t>4</t>
    </r>
  </si>
  <si>
    <t>% DE RÉDITO DE DESARROLLO</t>
  </si>
  <si>
    <t xml:space="preserve">La hoja de cálculo denominada "Cálculo de tarifa", está programada únicamente para evaluar si una ASADA puede </t>
  </si>
  <si>
    <t>Para cumplir con el fin anterior, la ASADA debe asegurarse que con la tarifa propuesta, el beneficio de operación sea</t>
  </si>
  <si>
    <r>
      <t xml:space="preserve">CONSUMO TOTAL ANUAL </t>
    </r>
    <r>
      <rPr>
        <b/>
        <vertAlign val="superscript"/>
        <sz val="14"/>
        <color rgb="FFFF0000"/>
        <rFont val="Arial"/>
        <family val="2"/>
      </rPr>
      <t>5</t>
    </r>
  </si>
  <si>
    <r>
      <t xml:space="preserve">TARIFA PROMEDIO ANUAL </t>
    </r>
    <r>
      <rPr>
        <b/>
        <vertAlign val="superscript"/>
        <sz val="14"/>
        <color rgb="FFFF0000"/>
        <rFont val="Arial"/>
        <family val="2"/>
      </rPr>
      <t>5</t>
    </r>
  </si>
  <si>
    <r>
      <rPr>
        <b/>
        <vertAlign val="superscript"/>
        <sz val="14"/>
        <color rgb="FFFF0000"/>
        <rFont val="Arial"/>
        <family val="2"/>
      </rPr>
      <t>5</t>
    </r>
    <r>
      <rPr>
        <b/>
        <sz val="12"/>
        <color rgb="FFFF0000"/>
        <rFont val="Arial"/>
        <family val="2"/>
      </rPr>
      <t xml:space="preserve"> </t>
    </r>
    <r>
      <rPr>
        <sz val="12"/>
        <color theme="1"/>
        <rFont val="Arial"/>
        <family val="2"/>
      </rPr>
      <t>Esta variable solo tendrá valor cuando la tarifa propuesta en la hoja de Ingresos está en función de consumos medidos.</t>
    </r>
  </si>
  <si>
    <t>positivo y por tanto el rédito de desarrollo también lo sea.</t>
  </si>
  <si>
    <t>Para que se apruebe la tarifa, el rédito de desarrollo debe ser igual o superior al 2%, que es el porcentaje aprobado en</t>
  </si>
  <si>
    <t>·         Balance de Situación.</t>
  </si>
  <si>
    <t>·         Estado de Resultados detallado.</t>
  </si>
  <si>
    <t>·         Estado de cambios en el patrimonio.</t>
  </si>
  <si>
    <t>·         Estado de Flujo de efectivo.</t>
  </si>
  <si>
    <t>·         Balance de Comprobación (al último nivel contable).</t>
  </si>
  <si>
    <t>·         Notas a los Estados Financieros.</t>
  </si>
  <si>
    <t>Los Estados Financieros deben incorporar el valor de los activos del sistema y las cuentas relacionadas (depreciación acumulada y gasto por depreciación).</t>
  </si>
  <si>
    <t>ASADA lo desea para efectos de control de su efectivo al final de un periodo contable específico.</t>
  </si>
  <si>
    <r>
      <t xml:space="preserve">Finalmente se aclara que, la hoja denominada </t>
    </r>
    <r>
      <rPr>
        <b/>
        <sz val="12"/>
        <color theme="1"/>
        <rFont val="Arial"/>
        <family val="2"/>
      </rPr>
      <t>"ESTADO DE NECESIDADES DE EFECTIVO"</t>
    </r>
    <r>
      <rPr>
        <sz val="12"/>
        <color theme="1"/>
        <rFont val="Arial"/>
        <family val="2"/>
      </rPr>
      <t xml:space="preserve"> es opcional y solo se llena si la</t>
    </r>
  </si>
  <si>
    <t>cobrar una tarifa inferior a la máxima autorizada por la ARESEP sin detrimento de la calidad del servicio.</t>
  </si>
  <si>
    <t>el penúltimo estudio tarifario, además debe cumplir con  los  siguientes   requisitos  establecidos  en  la  RIA-005-2014</t>
  </si>
  <si>
    <t>del 20 de junio de 2014:</t>
  </si>
  <si>
    <r>
      <rPr>
        <b/>
        <sz val="12"/>
        <color theme="1"/>
        <rFont val="Arial"/>
        <family val="2"/>
      </rPr>
      <t>1.  </t>
    </r>
    <r>
      <rPr>
        <sz val="12"/>
        <color theme="1"/>
        <rFont val="Arial"/>
        <family val="2"/>
      </rPr>
      <t>   Contar con sistemas de desinfección o cloración.</t>
    </r>
  </si>
  <si>
    <r>
      <rPr>
        <b/>
        <sz val="12"/>
        <color theme="1"/>
        <rFont val="Arial"/>
        <family val="2"/>
      </rPr>
      <t>2.   </t>
    </r>
    <r>
      <rPr>
        <sz val="12"/>
        <color theme="1"/>
        <rFont val="Arial"/>
        <family val="2"/>
      </rPr>
      <t>  Disponer de micromedición (hidrómetros) cercana al 100%.</t>
    </r>
  </si>
  <si>
    <r>
      <rPr>
        <b/>
        <sz val="12"/>
        <color theme="1"/>
        <rFont val="Arial"/>
        <family val="2"/>
      </rPr>
      <t>3.  </t>
    </r>
    <r>
      <rPr>
        <sz val="12"/>
        <color theme="1"/>
        <rFont val="Arial"/>
        <family val="2"/>
      </rPr>
      <t>   Cumplir con el Reglamento para la calidad del agua potable en relación al cumplimiento de los parámetros físicos, químicos, biológicos y microbiológicos allí contemplados.</t>
    </r>
  </si>
  <si>
    <r>
      <rPr>
        <b/>
        <sz val="12"/>
        <color theme="1"/>
        <rFont val="Arial"/>
        <family val="2"/>
      </rPr>
      <t>4.</t>
    </r>
    <r>
      <rPr>
        <sz val="12"/>
        <color theme="1"/>
        <rFont val="Arial"/>
        <family val="2"/>
      </rPr>
      <t>     Elaborar mensualmente los estados financieros básicos, a saber:</t>
    </r>
  </si>
  <si>
    <r>
      <rPr>
        <b/>
        <sz val="12"/>
        <color theme="1"/>
        <rFont val="Arial"/>
        <family val="2"/>
      </rPr>
      <t>5.  </t>
    </r>
    <r>
      <rPr>
        <sz val="12"/>
        <color theme="1"/>
        <rFont val="Arial"/>
        <family val="2"/>
      </rPr>
      <t>   Implementar presiones dinámicas de servicio mínimas de 98,1 KPa (10 metros de columna de agua), disponibles el 85% del tiempo a nivel de piso en la línea de propiedad, de conformidad con los parámetros permitidos en el punto quinto de la resolución RRG-9289-2008 del 27 de noviembre de 2008.</t>
    </r>
  </si>
  <si>
    <t>Gastos por trámites varios</t>
  </si>
  <si>
    <t xml:space="preserve">Gastos de asambleas </t>
  </si>
  <si>
    <t>Impuestos municipales</t>
  </si>
  <si>
    <t>Honorarios Profesionales administrativos</t>
  </si>
  <si>
    <t>Honorarios profesionales operativos</t>
  </si>
  <si>
    <t>Viáticos</t>
  </si>
  <si>
    <t xml:space="preserve">Transporte local </t>
  </si>
  <si>
    <t>Fletes, encomiendas y pasajes</t>
  </si>
  <si>
    <t>Análisis químicos (servicios de laboratorio)</t>
  </si>
  <si>
    <t>Mantenimiento de equipos,  instalaciones e infraestructura del acueducto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</si>
</sst>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 * #,##0.00_ ;_ * \-#,##0.00_ ;_ * &quot;-&quot;??_ ;_ @_ "/>
    <numFmt numFmtId="166" formatCode="_(* #,##0_);_(* \(#,##0\);_(* &quot;-&quot;??_);_(@_)"/>
    <numFmt numFmtId="167" formatCode="_(* #,##0.000_);_(* \(#,##0.000\);_(* &quot;-&quot;??_);_(@_)"/>
    <numFmt numFmtId="168" formatCode="_(* #,##0.00_);_(* \(#,##0.00\);_(* \-??_);_(@_)"/>
  </numFmts>
  <fonts count="5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u val="single"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b/>
      <sz val="16"/>
      <color indexed="8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6"/>
      <color theme="1"/>
      <name val="Arial"/>
      <family val="2"/>
    </font>
    <font>
      <b/>
      <sz val="10"/>
      <name val="Calibri"/>
      <family val="2"/>
    </font>
    <font>
      <sz val="10.5"/>
      <name val="Tahoma"/>
      <family val="2"/>
    </font>
    <font>
      <b/>
      <u val="single"/>
      <sz val="11"/>
      <color theme="1"/>
      <name val="Calibri"/>
      <family val="2"/>
      <scheme val="minor"/>
    </font>
    <font>
      <b/>
      <vertAlign val="superscript"/>
      <sz val="11"/>
      <color rgb="FFFF0000"/>
      <name val="Calibri"/>
      <family val="2"/>
      <scheme val="minor"/>
    </font>
    <font>
      <b/>
      <sz val="18"/>
      <color theme="1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vertAlign val="superscript"/>
      <sz val="12"/>
      <color rgb="FFFF0000"/>
      <name val="Arial"/>
      <family val="2"/>
    </font>
    <font>
      <b/>
      <vertAlign val="superscript"/>
      <sz val="16"/>
      <color rgb="FFFF0000"/>
      <name val="Arial"/>
      <family val="2"/>
    </font>
    <font>
      <u val="single"/>
      <sz val="18"/>
      <color theme="1"/>
      <name val="Arial"/>
      <family val="2"/>
    </font>
    <font>
      <b/>
      <u val="single"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b/>
      <sz val="12"/>
      <color rgb="FFFF0000"/>
      <name val="Arial"/>
      <family val="2"/>
    </font>
    <font>
      <b/>
      <vertAlign val="superscript"/>
      <sz val="14"/>
      <color rgb="FFFF0000"/>
      <name val="Arial"/>
      <family val="2"/>
    </font>
    <font>
      <sz val="12"/>
      <color theme="1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0"/>
      <name val="+mn-cs"/>
      <family val="2"/>
    </font>
    <font>
      <sz val="11"/>
      <color theme="0"/>
      <name val="Calibri"/>
      <family val="2"/>
      <scheme val="minor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39998000860214233"/>
        <bgColor indexed="64"/>
      </patternFill>
    </fill>
  </fills>
  <borders count="49">
    <border>
      <left/>
      <right/>
      <top/>
      <bottom/>
      <diagonal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thick">
        <color indexed="8"/>
      </top>
      <bottom style="thick">
        <color indexed="8"/>
      </bottom>
    </border>
    <border>
      <left/>
      <right/>
      <top style="thick">
        <color indexed="8"/>
      </top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/>
      <top style="thick">
        <color indexed="8"/>
      </top>
      <bottom/>
    </border>
    <border>
      <left/>
      <right/>
      <top/>
      <bottom style="thick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ck">
        <color indexed="8"/>
      </bottom>
    </border>
    <border>
      <left style="medium"/>
      <right style="medium"/>
      <top style="thick">
        <color indexed="8"/>
      </top>
      <bottom/>
    </border>
    <border>
      <left/>
      <right style="medium"/>
      <top style="thick">
        <color indexed="8"/>
      </top>
      <bottom style="thick">
        <color indexed="8"/>
      </bottom>
    </border>
    <border>
      <left/>
      <right/>
      <top style="medium"/>
      <bottom style="thick">
        <color indexed="8"/>
      </bottom>
    </border>
    <border>
      <left style="medium"/>
      <right style="medium"/>
      <top/>
      <bottom style="thick">
        <color indexed="8"/>
      </bottom>
    </border>
    <border>
      <left style="medium"/>
      <right/>
      <top/>
      <bottom style="thick">
        <color indexed="8"/>
      </bottom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ck">
        <color indexed="8"/>
      </top>
      <bottom style="medium"/>
    </border>
    <border>
      <left/>
      <right style="medium"/>
      <top style="thick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medium"/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medium"/>
      <right style="thick">
        <color indexed="8"/>
      </right>
      <top style="medium"/>
      <bottom/>
    </border>
    <border>
      <left style="thick">
        <color indexed="8"/>
      </left>
      <right style="thick">
        <color indexed="8"/>
      </right>
      <top style="medium"/>
      <bottom style="thick">
        <color indexed="8"/>
      </bottom>
    </border>
    <border>
      <left style="thick">
        <color indexed="8"/>
      </left>
      <right style="thick">
        <color indexed="8"/>
      </right>
      <top style="medium"/>
      <bottom/>
    </border>
    <border>
      <left style="thick">
        <color indexed="8"/>
      </left>
      <right style="medium"/>
      <top style="medium"/>
      <bottom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68" fontId="1" fillId="0" borderId="0" applyFill="0" applyBorder="0" applyAlignment="0" applyProtection="0"/>
    <xf numFmtId="0" fontId="20" fillId="0" borderId="0">
      <alignment/>
      <protection/>
    </xf>
    <xf numFmtId="0" fontId="1" fillId="0" borderId="0">
      <alignment/>
      <protection/>
    </xf>
  </cellStyleXfs>
  <cellXfs count="377">
    <xf numFmtId="0" fontId="0" fillId="0" borderId="0" xfId="0"/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2" xfId="0" applyFill="1" applyBorder="1"/>
    <xf numFmtId="0" fontId="2" fillId="0" borderId="2" xfId="0" applyFont="1" applyBorder="1" applyAlignment="1">
      <alignment horizontal="left" vertical="center" wrapText="1"/>
    </xf>
    <xf numFmtId="164" fontId="6" fillId="0" borderId="0" xfId="20" applyFont="1" applyFill="1" applyBorder="1" applyProtection="1">
      <protection/>
    </xf>
    <xf numFmtId="0" fontId="10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6" fontId="10" fillId="2" borderId="6" xfId="21" applyNumberFormat="1" applyFont="1" applyFill="1" applyBorder="1" applyAlignment="1">
      <alignment horizontal="center" vertical="center" wrapText="1"/>
    </xf>
    <xf numFmtId="166" fontId="10" fillId="2" borderId="3" xfId="21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2" xfId="0" applyFont="1" applyBorder="1"/>
    <xf numFmtId="0" fontId="1" fillId="0" borderId="0" xfId="22">
      <alignment/>
      <protection/>
    </xf>
    <xf numFmtId="0" fontId="12" fillId="0" borderId="0" xfId="22" applyFont="1">
      <alignment/>
      <protection/>
    </xf>
    <xf numFmtId="3" fontId="1" fillId="0" borderId="0" xfId="22" applyNumberFormat="1">
      <alignment/>
      <protection/>
    </xf>
    <xf numFmtId="168" fontId="1" fillId="0" borderId="0" xfId="33" applyFill="1" applyBorder="1" applyAlignment="1" applyProtection="1">
      <alignment/>
      <protection/>
    </xf>
    <xf numFmtId="0" fontId="11" fillId="0" borderId="0" xfId="22" applyFont="1" applyBorder="1" applyAlignment="1">
      <alignment horizontal="center"/>
      <protection/>
    </xf>
    <xf numFmtId="3" fontId="11" fillId="0" borderId="0" xfId="22" applyNumberFormat="1" applyFont="1" applyBorder="1">
      <alignment/>
      <protection/>
    </xf>
    <xf numFmtId="0" fontId="1" fillId="0" borderId="0" xfId="22" applyFont="1" applyBorder="1" applyAlignment="1">
      <alignment wrapText="1"/>
      <protection/>
    </xf>
    <xf numFmtId="3" fontId="11" fillId="0" borderId="0" xfId="22" applyNumberFormat="1" applyFont="1" applyBorder="1" applyAlignment="1">
      <alignment horizontal="center"/>
      <protection/>
    </xf>
    <xf numFmtId="0" fontId="16" fillId="0" borderId="0" xfId="22" applyFont="1">
      <alignment/>
      <protection/>
    </xf>
    <xf numFmtId="0" fontId="17" fillId="0" borderId="0" xfId="22" applyFont="1">
      <alignment/>
      <protection/>
    </xf>
    <xf numFmtId="0" fontId="18" fillId="0" borderId="0" xfId="22" applyFont="1">
      <alignment/>
      <protection/>
    </xf>
    <xf numFmtId="0" fontId="11" fillId="0" borderId="7" xfId="22" applyFont="1" applyBorder="1" applyAlignment="1">
      <alignment horizontal="center"/>
      <protection/>
    </xf>
    <xf numFmtId="0" fontId="1" fillId="0" borderId="0" xfId="22" applyFont="1" applyAlignment="1">
      <alignment horizontal="right"/>
      <protection/>
    </xf>
    <xf numFmtId="0" fontId="1" fillId="0" borderId="0" xfId="22" applyFont="1">
      <alignment/>
      <protection/>
    </xf>
    <xf numFmtId="0" fontId="15" fillId="0" borderId="0" xfId="22" applyFont="1" applyAlignment="1">
      <alignment horizontal="right"/>
      <protection/>
    </xf>
    <xf numFmtId="0" fontId="4" fillId="0" borderId="0" xfId="22" applyFont="1">
      <alignment/>
      <protection/>
    </xf>
    <xf numFmtId="0" fontId="11" fillId="0" borderId="8" xfId="22" applyFont="1" applyBorder="1">
      <alignment/>
      <protection/>
    </xf>
    <xf numFmtId="0" fontId="19" fillId="0" borderId="0" xfId="22" applyFont="1">
      <alignment/>
      <protection/>
    </xf>
    <xf numFmtId="3" fontId="1" fillId="0" borderId="0" xfId="22" applyNumberFormat="1" applyBorder="1">
      <alignment/>
      <protection/>
    </xf>
    <xf numFmtId="0" fontId="5" fillId="0" borderId="9" xfId="22" applyFont="1" applyBorder="1">
      <alignment/>
      <protection/>
    </xf>
    <xf numFmtId="0" fontId="1" fillId="0" borderId="10" xfId="22" applyBorder="1">
      <alignment/>
      <protection/>
    </xf>
    <xf numFmtId="0" fontId="5" fillId="0" borderId="11" xfId="22" applyFont="1" applyBorder="1">
      <alignment/>
      <protection/>
    </xf>
    <xf numFmtId="0" fontId="1" fillId="0" borderId="0" xfId="22" applyAlignment="1">
      <alignment vertical="center"/>
      <protection/>
    </xf>
    <xf numFmtId="0" fontId="1" fillId="0" borderId="12" xfId="22" applyBorder="1" applyAlignment="1">
      <alignment vertical="center"/>
      <protection/>
    </xf>
    <xf numFmtId="0" fontId="11" fillId="0" borderId="0" xfId="22" applyFont="1" applyBorder="1" applyAlignment="1">
      <alignment horizontal="center" vertical="center"/>
      <protection/>
    </xf>
    <xf numFmtId="3" fontId="11" fillId="0" borderId="0" xfId="22" applyNumberFormat="1" applyFont="1" applyBorder="1" applyAlignment="1">
      <alignment vertical="center"/>
      <protection/>
    </xf>
    <xf numFmtId="0" fontId="11" fillId="0" borderId="13" xfId="22" applyFont="1" applyBorder="1" applyAlignment="1">
      <alignment vertical="center"/>
      <protection/>
    </xf>
    <xf numFmtId="0" fontId="11" fillId="0" borderId="12" xfId="22" applyFont="1" applyBorder="1" applyAlignment="1">
      <alignment vertical="center"/>
      <protection/>
    </xf>
    <xf numFmtId="0" fontId="11" fillId="0" borderId="2" xfId="22" applyFont="1" applyBorder="1" applyAlignment="1">
      <alignment horizontal="center"/>
      <protection/>
    </xf>
    <xf numFmtId="3" fontId="11" fillId="0" borderId="1" xfId="22" applyNumberFormat="1" applyFont="1" applyBorder="1">
      <alignment/>
      <protection/>
    </xf>
    <xf numFmtId="0" fontId="1" fillId="0" borderId="9" xfId="22" applyBorder="1" applyAlignment="1">
      <alignment vertical="center"/>
      <protection/>
    </xf>
    <xf numFmtId="3" fontId="11" fillId="0" borderId="9" xfId="22" applyNumberFormat="1" applyFont="1" applyBorder="1" applyAlignment="1">
      <alignment vertical="center"/>
      <protection/>
    </xf>
    <xf numFmtId="3" fontId="11" fillId="0" borderId="10" xfId="22" applyNumberFormat="1" applyFont="1" applyBorder="1" applyAlignment="1">
      <alignment horizontal="center" vertical="center"/>
      <protection/>
    </xf>
    <xf numFmtId="0" fontId="1" fillId="0" borderId="0" xfId="22" applyBorder="1" applyAlignment="1">
      <alignment vertical="center"/>
      <protection/>
    </xf>
    <xf numFmtId="3" fontId="11" fillId="0" borderId="0" xfId="22" applyNumberFormat="1" applyFont="1" applyBorder="1" applyAlignment="1">
      <alignment horizontal="center" vertical="center"/>
      <protection/>
    </xf>
    <xf numFmtId="0" fontId="21" fillId="0" borderId="14" xfId="22" applyFont="1" applyBorder="1">
      <alignment/>
      <protection/>
    </xf>
    <xf numFmtId="0" fontId="0" fillId="0" borderId="14" xfId="0" applyBorder="1"/>
    <xf numFmtId="0" fontId="0" fillId="0" borderId="9" xfId="0" applyBorder="1"/>
    <xf numFmtId="0" fontId="0" fillId="0" borderId="10" xfId="0" applyBorder="1"/>
    <xf numFmtId="0" fontId="5" fillId="0" borderId="2" xfId="0" applyFont="1" applyFill="1" applyBorder="1" applyProtection="1">
      <protection/>
    </xf>
    <xf numFmtId="0" fontId="25" fillId="0" borderId="0" xfId="35" applyFont="1" applyFill="1">
      <alignment/>
      <protection/>
    </xf>
    <xf numFmtId="0" fontId="25" fillId="0" borderId="0" xfId="35" applyFont="1" applyFill="1" applyBorder="1">
      <alignment/>
      <protection/>
    </xf>
    <xf numFmtId="164" fontId="0" fillId="0" borderId="0" xfId="0" applyNumberFormat="1" applyFill="1" applyBorder="1"/>
    <xf numFmtId="0" fontId="25" fillId="0" borderId="2" xfId="35" applyFont="1" applyFill="1" applyBorder="1">
      <alignment/>
      <protection/>
    </xf>
    <xf numFmtId="0" fontId="25" fillId="0" borderId="1" xfId="35" applyFont="1" applyFill="1" applyBorder="1">
      <alignment/>
      <protection/>
    </xf>
    <xf numFmtId="0" fontId="9" fillId="0" borderId="2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9" fillId="0" borderId="2" xfId="0" applyFont="1" applyBorder="1"/>
    <xf numFmtId="164" fontId="0" fillId="0" borderId="0" xfId="20" applyFont="1" applyBorder="1"/>
    <xf numFmtId="0" fontId="26" fillId="0" borderId="2" xfId="0" applyFont="1" applyBorder="1"/>
    <xf numFmtId="164" fontId="0" fillId="0" borderId="9" xfId="20" applyFont="1" applyBorder="1"/>
    <xf numFmtId="0" fontId="11" fillId="0" borderId="0" xfId="22" applyFont="1" applyBorder="1" applyAlignment="1">
      <alignment vertical="center"/>
      <protection/>
    </xf>
    <xf numFmtId="3" fontId="11" fillId="0" borderId="0" xfId="22" applyNumberFormat="1" applyFont="1" applyBorder="1" applyAlignment="1">
      <alignment horizontal="right" vertical="center"/>
      <protection/>
    </xf>
    <xf numFmtId="0" fontId="2" fillId="0" borderId="3" xfId="0" applyFont="1" applyFill="1" applyBorder="1" applyAlignment="1">
      <alignment horizontal="center" vertical="center" wrapText="1"/>
    </xf>
    <xf numFmtId="164" fontId="6" fillId="0" borderId="3" xfId="20" applyFont="1" applyFill="1" applyBorder="1" applyAlignment="1" applyProtection="1">
      <alignment horizontal="center" vertical="center"/>
      <protection/>
    </xf>
    <xf numFmtId="164" fontId="11" fillId="0" borderId="0" xfId="20" applyFont="1" applyBorder="1" applyAlignment="1">
      <alignment horizontal="center" vertical="center"/>
    </xf>
    <xf numFmtId="164" fontId="3" fillId="3" borderId="15" xfId="20" applyFont="1" applyFill="1" applyBorder="1" applyAlignment="1" applyProtection="1">
      <alignment horizontal="center"/>
      <protection locked="0"/>
    </xf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2" xfId="0" applyBorder="1" applyProtection="1">
      <protection/>
    </xf>
    <xf numFmtId="0" fontId="0" fillId="0" borderId="0" xfId="0" applyBorder="1" applyProtection="1">
      <protection/>
    </xf>
    <xf numFmtId="0" fontId="0" fillId="0" borderId="1" xfId="0" applyBorder="1" applyProtection="1">
      <protection/>
    </xf>
    <xf numFmtId="0" fontId="0" fillId="0" borderId="0" xfId="0" applyAlignment="1" applyProtection="1">
      <alignment vertical="center"/>
      <protection/>
    </xf>
    <xf numFmtId="4" fontId="1" fillId="0" borderId="2" xfId="0" applyNumberFormat="1" applyFont="1" applyFill="1" applyBorder="1" applyAlignment="1" applyProtection="1">
      <alignment horizontal="center"/>
      <protection/>
    </xf>
    <xf numFmtId="4" fontId="1" fillId="0" borderId="0" xfId="21" applyNumberFormat="1" applyFont="1" applyFill="1" applyBorder="1" applyProtection="1">
      <protection/>
    </xf>
    <xf numFmtId="4" fontId="1" fillId="0" borderId="1" xfId="21" applyNumberFormat="1" applyFont="1" applyFill="1" applyBorder="1" applyProtection="1">
      <protection/>
    </xf>
    <xf numFmtId="0" fontId="0" fillId="0" borderId="0" xfId="0" applyFill="1" applyBorder="1" applyProtection="1">
      <protection/>
    </xf>
    <xf numFmtId="0" fontId="5" fillId="0" borderId="2" xfId="0" applyFont="1" applyBorder="1" applyAlignment="1" applyProtection="1">
      <alignment horizontal="left"/>
      <protection/>
    </xf>
    <xf numFmtId="0" fontId="7" fillId="0" borderId="2" xfId="0" applyFont="1" applyBorder="1" applyAlignment="1" applyProtection="1">
      <alignment horizontal="left"/>
      <protection/>
    </xf>
    <xf numFmtId="164" fontId="3" fillId="0" borderId="0" xfId="20" applyFont="1" applyFill="1" applyBorder="1" applyAlignment="1" applyProtection="1">
      <alignment horizontal="center"/>
      <protection/>
    </xf>
    <xf numFmtId="0" fontId="0" fillId="0" borderId="1" xfId="0" applyFill="1" applyBorder="1" applyProtection="1">
      <protection/>
    </xf>
    <xf numFmtId="0" fontId="5" fillId="0" borderId="2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" xfId="0" applyFill="1" applyBorder="1" applyProtection="1">
      <protection/>
    </xf>
    <xf numFmtId="0" fontId="4" fillId="0" borderId="2" xfId="0" applyFont="1" applyFill="1" applyBorder="1" applyAlignment="1" applyProtection="1">
      <alignment horizontal="right"/>
      <protection/>
    </xf>
    <xf numFmtId="165" fontId="3" fillId="0" borderId="0" xfId="31" applyFont="1" applyFill="1" applyBorder="1" applyAlignment="1" applyProtection="1">
      <alignment horizontal="center"/>
      <protection/>
    </xf>
    <xf numFmtId="0" fontId="2" fillId="0" borderId="2" xfId="0" applyFont="1" applyFill="1" applyBorder="1" applyProtection="1">
      <protection/>
    </xf>
    <xf numFmtId="164" fontId="0" fillId="0" borderId="0" xfId="20" applyFont="1" applyFill="1" applyBorder="1" applyProtection="1">
      <protection/>
    </xf>
    <xf numFmtId="0" fontId="0" fillId="0" borderId="14" xfId="0" applyBorder="1" applyProtection="1">
      <protection/>
    </xf>
    <xf numFmtId="0" fontId="0" fillId="0" borderId="9" xfId="0" applyBorder="1" applyProtection="1">
      <protection/>
    </xf>
    <xf numFmtId="0" fontId="0" fillId="0" borderId="10" xfId="0" applyBorder="1" applyProtection="1">
      <protection/>
    </xf>
    <xf numFmtId="164" fontId="3" fillId="3" borderId="11" xfId="20" applyFont="1" applyFill="1" applyBorder="1" applyAlignment="1" applyProtection="1">
      <alignment horizontal="center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4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2" applyFill="1">
      <alignment/>
      <protection/>
    </xf>
    <xf numFmtId="0" fontId="11" fillId="0" borderId="0" xfId="22" applyFont="1" applyFill="1" applyBorder="1" applyAlignment="1">
      <alignment horizontal="center"/>
      <protection/>
    </xf>
    <xf numFmtId="3" fontId="11" fillId="0" borderId="0" xfId="22" applyNumberFormat="1" applyFont="1" applyFill="1" applyBorder="1">
      <alignment/>
      <protection/>
    </xf>
    <xf numFmtId="0" fontId="1" fillId="3" borderId="16" xfId="22" applyFill="1" applyBorder="1" applyAlignment="1" applyProtection="1">
      <alignment horizontal="center"/>
      <protection locked="0"/>
    </xf>
    <xf numFmtId="0" fontId="1" fillId="3" borderId="0" xfId="22" applyFont="1" applyFill="1" applyBorder="1" applyAlignment="1" applyProtection="1">
      <alignment horizontal="center"/>
      <protection locked="0"/>
    </xf>
    <xf numFmtId="0" fontId="1" fillId="3" borderId="17" xfId="22" applyFill="1" applyBorder="1" applyAlignment="1" applyProtection="1">
      <alignment horizontal="center"/>
      <protection locked="0"/>
    </xf>
    <xf numFmtId="164" fontId="0" fillId="3" borderId="3" xfId="20" applyFont="1" applyFill="1" applyBorder="1" applyProtection="1">
      <protection locked="0"/>
    </xf>
    <xf numFmtId="0" fontId="2" fillId="0" borderId="2" xfId="0" applyFont="1" applyBorder="1" applyAlignment="1" applyProtection="1">
      <alignment horizontal="left" vertical="center" wrapText="1"/>
      <protection/>
    </xf>
    <xf numFmtId="0" fontId="2" fillId="0" borderId="2" xfId="0" applyFont="1" applyFill="1" applyBorder="1" applyAlignment="1" applyProtection="1">
      <alignment horizontal="left" vertical="center" wrapText="1"/>
      <protection/>
    </xf>
    <xf numFmtId="0" fontId="9" fillId="2" borderId="18" xfId="0" applyFont="1" applyFill="1" applyBorder="1" applyAlignment="1">
      <alignment vertical="center"/>
    </xf>
    <xf numFmtId="0" fontId="0" fillId="2" borderId="19" xfId="0" applyFill="1" applyBorder="1"/>
    <xf numFmtId="0" fontId="6" fillId="2" borderId="18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4" fontId="1" fillId="0" borderId="0" xfId="21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 applyProtection="1">
      <alignment horizontal="center"/>
      <protection locked="0"/>
    </xf>
    <xf numFmtId="4" fontId="1" fillId="0" borderId="0" xfId="21" applyNumberFormat="1" applyFont="1" applyFill="1" applyBorder="1" applyProtection="1">
      <protection locked="0"/>
    </xf>
    <xf numFmtId="0" fontId="8" fillId="0" borderId="0" xfId="0" applyFont="1" applyFill="1" applyBorder="1"/>
    <xf numFmtId="0" fontId="8" fillId="0" borderId="1" xfId="0" applyFont="1" applyFill="1" applyBorder="1"/>
    <xf numFmtId="0" fontId="8" fillId="0" borderId="0" xfId="0" applyFont="1" applyFill="1"/>
    <xf numFmtId="3" fontId="11" fillId="0" borderId="20" xfId="22" applyNumberFormat="1" applyFont="1" applyFill="1" applyBorder="1" applyAlignment="1">
      <alignment vertical="center"/>
      <protection/>
    </xf>
    <xf numFmtId="0" fontId="1" fillId="0" borderId="21" xfId="22" applyFill="1" applyBorder="1" applyAlignment="1">
      <alignment vertical="center"/>
      <protection/>
    </xf>
    <xf numFmtId="3" fontId="11" fillId="0" borderId="21" xfId="22" applyNumberFormat="1" applyFont="1" applyFill="1" applyBorder="1" applyAlignment="1">
      <alignment vertical="center"/>
      <protection/>
    </xf>
    <xf numFmtId="0" fontId="1" fillId="0" borderId="21" xfId="22" applyBorder="1" applyAlignment="1">
      <alignment vertical="center"/>
      <protection/>
    </xf>
    <xf numFmtId="3" fontId="11" fillId="0" borderId="21" xfId="22" applyNumberFormat="1" applyFont="1" applyBorder="1" applyAlignment="1">
      <alignment vertical="center"/>
      <protection/>
    </xf>
    <xf numFmtId="3" fontId="11" fillId="0" borderId="22" xfId="22" applyNumberFormat="1" applyFont="1" applyBorder="1" applyAlignment="1">
      <alignment horizontal="center" vertical="center"/>
      <protection/>
    </xf>
    <xf numFmtId="3" fontId="11" fillId="0" borderId="14" xfId="22" applyNumberFormat="1" applyFont="1" applyFill="1" applyBorder="1" applyAlignment="1">
      <alignment vertical="center"/>
      <protection/>
    </xf>
    <xf numFmtId="0" fontId="1" fillId="0" borderId="9" xfId="22" applyFill="1" applyBorder="1" applyAlignment="1">
      <alignment vertical="center"/>
      <protection/>
    </xf>
    <xf numFmtId="3" fontId="11" fillId="0" borderId="9" xfId="22" applyNumberFormat="1" applyFont="1" applyFill="1" applyBorder="1" applyAlignment="1">
      <alignment vertical="center"/>
      <protection/>
    </xf>
    <xf numFmtId="0" fontId="11" fillId="0" borderId="9" xfId="22" applyFont="1" applyBorder="1" applyAlignment="1">
      <alignment vertical="center"/>
      <protection/>
    </xf>
    <xf numFmtId="0" fontId="1" fillId="3" borderId="0" xfId="22" applyFill="1" applyBorder="1" applyAlignment="1" applyProtection="1">
      <alignment horizontal="center"/>
      <protection locked="0"/>
    </xf>
    <xf numFmtId="0" fontId="11" fillId="0" borderId="23" xfId="22" applyFont="1" applyFill="1" applyBorder="1" applyAlignment="1">
      <alignment horizontal="center" wrapText="1"/>
      <protection/>
    </xf>
    <xf numFmtId="0" fontId="1" fillId="3" borderId="24" xfId="22" applyFill="1" applyBorder="1" applyAlignment="1" applyProtection="1">
      <alignment horizontal="center"/>
      <protection locked="0"/>
    </xf>
    <xf numFmtId="0" fontId="1" fillId="3" borderId="15" xfId="22" applyFill="1" applyBorder="1" applyAlignment="1" applyProtection="1">
      <alignment horizontal="center"/>
      <protection locked="0"/>
    </xf>
    <xf numFmtId="0" fontId="1" fillId="3" borderId="11" xfId="22" applyFill="1" applyBorder="1" applyAlignment="1" applyProtection="1">
      <alignment horizontal="center"/>
      <protection locked="0"/>
    </xf>
    <xf numFmtId="0" fontId="11" fillId="0" borderId="23" xfId="22" applyFont="1" applyFill="1" applyBorder="1" applyAlignment="1">
      <alignment horizontal="center" vertical="center" wrapText="1"/>
      <protection/>
    </xf>
    <xf numFmtId="0" fontId="1" fillId="3" borderId="15" xfId="22" applyFont="1" applyFill="1" applyBorder="1" applyAlignment="1" applyProtection="1">
      <alignment horizontal="center"/>
      <protection locked="0"/>
    </xf>
    <xf numFmtId="4" fontId="1" fillId="3" borderId="15" xfId="22" applyNumberFormat="1" applyFill="1" applyBorder="1" applyAlignment="1" applyProtection="1">
      <alignment horizontal="center"/>
      <protection locked="0"/>
    </xf>
    <xf numFmtId="0" fontId="1" fillId="0" borderId="17" xfId="22" applyBorder="1" applyAlignment="1">
      <alignment vertical="center"/>
      <protection/>
    </xf>
    <xf numFmtId="0" fontId="11" fillId="0" borderId="14" xfId="22" applyFont="1" applyBorder="1" applyAlignment="1">
      <alignment vertical="center"/>
      <protection/>
    </xf>
    <xf numFmtId="0" fontId="1" fillId="3" borderId="24" xfId="22" applyFont="1" applyFill="1" applyBorder="1" applyAlignment="1" applyProtection="1">
      <alignment horizontal="center" wrapText="1"/>
      <protection locked="0"/>
    </xf>
    <xf numFmtId="0" fontId="1" fillId="3" borderId="15" xfId="22" applyFont="1" applyFill="1" applyBorder="1" applyAlignment="1" applyProtection="1">
      <alignment horizontal="center" wrapText="1"/>
      <protection locked="0"/>
    </xf>
    <xf numFmtId="0" fontId="1" fillId="3" borderId="11" xfId="22" applyFont="1" applyFill="1" applyBorder="1" applyAlignment="1" applyProtection="1">
      <alignment horizontal="center"/>
      <protection locked="0"/>
    </xf>
    <xf numFmtId="0" fontId="11" fillId="0" borderId="17" xfId="22" applyFont="1" applyBorder="1" applyAlignment="1">
      <alignment vertical="center"/>
      <protection/>
    </xf>
    <xf numFmtId="0" fontId="11" fillId="0" borderId="12" xfId="22" applyFont="1" applyFill="1" applyBorder="1" applyAlignment="1">
      <alignment horizontal="center" vertical="center" wrapText="1"/>
      <protection/>
    </xf>
    <xf numFmtId="0" fontId="11" fillId="0" borderId="25" xfId="22" applyFont="1" applyFill="1" applyBorder="1" applyAlignment="1">
      <alignment horizontal="center" wrapText="1"/>
      <protection/>
    </xf>
    <xf numFmtId="0" fontId="11" fillId="0" borderId="26" xfId="22" applyFont="1" applyFill="1" applyBorder="1" applyAlignment="1">
      <alignment horizontal="center" vertical="center" wrapText="1"/>
      <protection/>
    </xf>
    <xf numFmtId="0" fontId="11" fillId="0" borderId="12" xfId="22" applyFont="1" applyFill="1" applyBorder="1" applyAlignment="1">
      <alignment horizontal="center" wrapText="1"/>
      <protection/>
    </xf>
    <xf numFmtId="166" fontId="1" fillId="3" borderId="24" xfId="20" applyNumberFormat="1" applyFont="1" applyFill="1" applyBorder="1" applyAlignment="1" applyProtection="1">
      <alignment horizontal="center"/>
      <protection locked="0"/>
    </xf>
    <xf numFmtId="166" fontId="1" fillId="3" borderId="15" xfId="20" applyNumberFormat="1" applyFont="1" applyFill="1" applyBorder="1" applyAlignment="1" applyProtection="1">
      <alignment horizontal="center"/>
      <protection locked="0"/>
    </xf>
    <xf numFmtId="166" fontId="1" fillId="3" borderId="27" xfId="20" applyNumberFormat="1" applyFont="1" applyFill="1" applyBorder="1" applyAlignment="1" applyProtection="1">
      <alignment horizontal="center"/>
      <protection locked="0"/>
    </xf>
    <xf numFmtId="3" fontId="1" fillId="3" borderId="24" xfId="22" applyNumberFormat="1" applyFill="1" applyBorder="1" applyAlignment="1" applyProtection="1">
      <alignment horizontal="center"/>
      <protection locked="0"/>
    </xf>
    <xf numFmtId="3" fontId="1" fillId="3" borderId="15" xfId="22" applyNumberFormat="1" applyFill="1" applyBorder="1" applyAlignment="1" applyProtection="1">
      <alignment horizontal="center"/>
      <protection locked="0"/>
    </xf>
    <xf numFmtId="3" fontId="1" fillId="3" borderId="27" xfId="22" applyNumberFormat="1" applyFont="1" applyFill="1" applyBorder="1" applyAlignment="1" applyProtection="1">
      <alignment horizontal="center"/>
      <protection locked="0"/>
    </xf>
    <xf numFmtId="0" fontId="1" fillId="0" borderId="2" xfId="22" applyBorder="1">
      <alignment/>
      <protection/>
    </xf>
    <xf numFmtId="0" fontId="1" fillId="0" borderId="0" xfId="22" applyBorder="1">
      <alignment/>
      <protection/>
    </xf>
    <xf numFmtId="0" fontId="1" fillId="0" borderId="1" xfId="22" applyBorder="1">
      <alignment/>
      <protection/>
    </xf>
    <xf numFmtId="0" fontId="1" fillId="0" borderId="0" xfId="22" applyFill="1" applyBorder="1">
      <alignment/>
      <protection/>
    </xf>
    <xf numFmtId="164" fontId="1" fillId="0" borderId="0" xfId="20" applyFont="1" applyBorder="1" applyAlignment="1">
      <alignment vertical="center"/>
    </xf>
    <xf numFmtId="0" fontId="11" fillId="0" borderId="28" xfId="22" applyFont="1" applyBorder="1" applyAlignment="1">
      <alignment vertical="center"/>
      <protection/>
    </xf>
    <xf numFmtId="0" fontId="11" fillId="0" borderId="2" xfId="22" applyFont="1" applyBorder="1" applyAlignment="1">
      <alignment vertical="center"/>
      <protection/>
    </xf>
    <xf numFmtId="3" fontId="11" fillId="0" borderId="1" xfId="22" applyNumberFormat="1" applyFont="1" applyBorder="1" applyAlignment="1">
      <alignment horizontal="right" vertical="center"/>
      <protection/>
    </xf>
    <xf numFmtId="0" fontId="21" fillId="0" borderId="2" xfId="22" applyFont="1" applyBorder="1">
      <alignment/>
      <protection/>
    </xf>
    <xf numFmtId="0" fontId="5" fillId="0" borderId="0" xfId="22" applyFont="1" applyBorder="1">
      <alignment/>
      <protection/>
    </xf>
    <xf numFmtId="0" fontId="5" fillId="0" borderId="15" xfId="22" applyFont="1" applyBorder="1">
      <alignment/>
      <protection/>
    </xf>
    <xf numFmtId="0" fontId="14" fillId="0" borderId="1" xfId="22" applyFont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29" fillId="0" borderId="1" xfId="0" applyFont="1" applyBorder="1" applyProtection="1">
      <protection/>
    </xf>
    <xf numFmtId="0" fontId="29" fillId="0" borderId="0" xfId="0" applyFont="1" applyProtection="1">
      <protection/>
    </xf>
    <xf numFmtId="0" fontId="11" fillId="3" borderId="11" xfId="22" applyFont="1" applyFill="1" applyBorder="1" applyAlignment="1" applyProtection="1">
      <alignment horizontal="center"/>
      <protection locked="0"/>
    </xf>
    <xf numFmtId="0" fontId="11" fillId="0" borderId="18" xfId="22" applyFont="1" applyFill="1" applyBorder="1" applyAlignment="1">
      <alignment horizontal="left" vertical="center"/>
      <protection/>
    </xf>
    <xf numFmtId="0" fontId="11" fillId="0" borderId="19" xfId="22" applyFont="1" applyFill="1" applyBorder="1" applyAlignment="1">
      <alignment horizontal="center" vertical="center"/>
      <protection/>
    </xf>
    <xf numFmtId="0" fontId="1" fillId="0" borderId="19" xfId="22" applyFill="1" applyBorder="1" applyAlignment="1">
      <alignment vertical="center"/>
      <protection/>
    </xf>
    <xf numFmtId="0" fontId="11" fillId="0" borderId="21" xfId="22" applyFont="1" applyFill="1" applyBorder="1" applyAlignment="1">
      <alignment horizontal="center" vertical="center"/>
      <protection/>
    </xf>
    <xf numFmtId="3" fontId="11" fillId="0" borderId="18" xfId="22" applyNumberFormat="1" applyFont="1" applyFill="1" applyBorder="1" applyAlignment="1">
      <alignment horizontal="left" vertical="center"/>
      <protection/>
    </xf>
    <xf numFmtId="3" fontId="1" fillId="0" borderId="19" xfId="22" applyNumberFormat="1" applyFill="1" applyBorder="1" applyAlignment="1">
      <alignment vertical="center"/>
      <protection/>
    </xf>
    <xf numFmtId="0" fontId="11" fillId="0" borderId="2" xfId="22" applyFont="1" applyFill="1" applyBorder="1" applyAlignment="1">
      <alignment horizontal="center"/>
      <protection/>
    </xf>
    <xf numFmtId="164" fontId="11" fillId="0" borderId="15" xfId="20" applyFont="1" applyFill="1" applyBorder="1"/>
    <xf numFmtId="3" fontId="11" fillId="0" borderId="0" xfId="22" applyNumberFormat="1" applyFont="1" applyFill="1" applyBorder="1" applyAlignment="1">
      <alignment horizontal="center"/>
      <protection/>
    </xf>
    <xf numFmtId="3" fontId="1" fillId="0" borderId="0" xfId="22" applyNumberFormat="1" applyFill="1" applyBorder="1">
      <alignment/>
      <protection/>
    </xf>
    <xf numFmtId="3" fontId="11" fillId="0" borderId="1" xfId="22" applyNumberFormat="1" applyFont="1" applyFill="1" applyBorder="1">
      <alignment/>
      <protection/>
    </xf>
    <xf numFmtId="3" fontId="11" fillId="0" borderId="18" xfId="22" applyNumberFormat="1" applyFont="1" applyFill="1" applyBorder="1" applyAlignment="1">
      <alignment vertical="center"/>
      <protection/>
    </xf>
    <xf numFmtId="0" fontId="11" fillId="0" borderId="18" xfId="22" applyFont="1" applyFill="1" applyBorder="1" applyAlignment="1">
      <alignment vertical="center"/>
      <protection/>
    </xf>
    <xf numFmtId="3" fontId="11" fillId="0" borderId="19" xfId="22" applyNumberFormat="1" applyFont="1" applyFill="1" applyBorder="1" applyAlignment="1">
      <alignment vertical="center"/>
      <protection/>
    </xf>
    <xf numFmtId="164" fontId="30" fillId="0" borderId="0" xfId="20" applyFont="1" applyFill="1" applyBorder="1" applyAlignment="1" applyProtection="1">
      <alignment horizontal="center"/>
      <protection/>
    </xf>
    <xf numFmtId="0" fontId="31" fillId="0" borderId="0" xfId="0" applyFont="1" applyBorder="1" applyProtection="1">
      <protection/>
    </xf>
    <xf numFmtId="0" fontId="31" fillId="0" borderId="1" xfId="0" applyFont="1" applyBorder="1" applyProtection="1">
      <protection/>
    </xf>
    <xf numFmtId="0" fontId="31" fillId="0" borderId="0" xfId="0" applyFont="1" applyProtection="1">
      <protection/>
    </xf>
    <xf numFmtId="164" fontId="32" fillId="0" borderId="0" xfId="20" applyFont="1" applyFill="1" applyBorder="1" applyAlignment="1" applyProtection="1">
      <alignment horizontal="center"/>
      <protection/>
    </xf>
    <xf numFmtId="0" fontId="33" fillId="0" borderId="0" xfId="0" applyFont="1" applyBorder="1" applyProtection="1">
      <protection/>
    </xf>
    <xf numFmtId="0" fontId="33" fillId="0" borderId="1" xfId="0" applyFont="1" applyBorder="1" applyProtection="1">
      <protection/>
    </xf>
    <xf numFmtId="0" fontId="33" fillId="0" borderId="0" xfId="0" applyFont="1" applyProtection="1">
      <protection/>
    </xf>
    <xf numFmtId="0" fontId="34" fillId="0" borderId="0" xfId="0" applyFont="1" applyFill="1"/>
    <xf numFmtId="0" fontId="31" fillId="0" borderId="0" xfId="0" applyFont="1" applyFill="1" applyProtection="1">
      <protection/>
    </xf>
    <xf numFmtId="0" fontId="23" fillId="0" borderId="0" xfId="0" applyFont="1" applyFill="1" applyBorder="1" applyAlignment="1" applyProtection="1">
      <alignment vertical="center" wrapText="1"/>
      <protection/>
    </xf>
    <xf numFmtId="0" fontId="23" fillId="0" borderId="1" xfId="0" applyFont="1" applyFill="1" applyBorder="1" applyAlignment="1" applyProtection="1">
      <alignment vertical="center" wrapText="1"/>
      <protection/>
    </xf>
    <xf numFmtId="0" fontId="23" fillId="0" borderId="2" xfId="0" applyFont="1" applyFill="1" applyBorder="1" applyAlignment="1" applyProtection="1">
      <alignment vertical="center" wrapText="1"/>
      <protection/>
    </xf>
    <xf numFmtId="0" fontId="23" fillId="0" borderId="0" xfId="0" applyFont="1" applyFill="1" applyBorder="1" applyAlignment="1" applyProtection="1">
      <alignment vertical="center" wrapText="1"/>
      <protection/>
    </xf>
    <xf numFmtId="0" fontId="23" fillId="0" borderId="1" xfId="0" applyFont="1" applyFill="1" applyBorder="1" applyAlignment="1" applyProtection="1">
      <alignment vertical="center" wrapText="1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23" fillId="0" borderId="1" xfId="0" applyFont="1" applyFill="1" applyBorder="1" applyAlignment="1" applyProtection="1">
      <alignment horizontal="left" vertical="center" wrapText="1"/>
      <protection/>
    </xf>
    <xf numFmtId="0" fontId="35" fillId="0" borderId="2" xfId="0" applyFont="1" applyFill="1" applyBorder="1" applyAlignment="1" applyProtection="1">
      <alignment horizontal="left" vertical="center" wrapText="1"/>
      <protection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36" fillId="0" borderId="0" xfId="0" applyFont="1" applyProtection="1">
      <protection/>
    </xf>
    <xf numFmtId="164" fontId="3" fillId="3" borderId="29" xfId="2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Protection="1">
      <protection/>
    </xf>
    <xf numFmtId="10" fontId="6" fillId="0" borderId="29" xfId="32" applyNumberFormat="1" applyFont="1" applyFill="1" applyBorder="1" applyAlignment="1" applyProtection="1">
      <alignment horizontal="center" vertical="center"/>
      <protection/>
    </xf>
    <xf numFmtId="164" fontId="3" fillId="3" borderId="30" xfId="20" applyFont="1" applyFill="1" applyBorder="1" applyAlignment="1" applyProtection="1">
      <alignment horizontal="center"/>
      <protection locked="0"/>
    </xf>
    <xf numFmtId="164" fontId="3" fillId="3" borderId="4" xfId="20" applyFont="1" applyFill="1" applyBorder="1" applyAlignment="1" applyProtection="1">
      <alignment/>
      <protection locked="0"/>
    </xf>
    <xf numFmtId="164" fontId="3" fillId="3" borderId="30" xfId="20" applyFont="1" applyFill="1" applyBorder="1" applyAlignment="1" applyProtection="1">
      <alignment/>
      <protection locked="0"/>
    </xf>
    <xf numFmtId="0" fontId="30" fillId="0" borderId="2" xfId="0" applyFont="1" applyBorder="1" applyAlignment="1" applyProtection="1">
      <alignment horizontal="left"/>
      <protection/>
    </xf>
    <xf numFmtId="3" fontId="4" fillId="3" borderId="3" xfId="20" applyNumberFormat="1" applyFont="1" applyFill="1" applyBorder="1" applyAlignment="1" applyProtection="1">
      <alignment horizontal="center" vertical="center"/>
      <protection locked="0"/>
    </xf>
    <xf numFmtId="4" fontId="1" fillId="0" borderId="0" xfId="21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/>
      <protection/>
    </xf>
    <xf numFmtId="164" fontId="3" fillId="0" borderId="0" xfId="20" applyFont="1" applyFill="1" applyBorder="1" applyAlignment="1" applyProtection="1">
      <alignment horizontal="center"/>
      <protection locked="0"/>
    </xf>
    <xf numFmtId="0" fontId="40" fillId="0" borderId="0" xfId="0" applyFont="1" applyProtection="1">
      <protection/>
    </xf>
    <xf numFmtId="0" fontId="41" fillId="0" borderId="0" xfId="0" applyFont="1" applyProtection="1">
      <protection/>
    </xf>
    <xf numFmtId="0" fontId="22" fillId="0" borderId="20" xfId="0" applyFont="1" applyBorder="1" applyAlignment="1" applyProtection="1">
      <alignment horizontal="left" vertical="center"/>
      <protection/>
    </xf>
    <xf numFmtId="164" fontId="0" fillId="0" borderId="0" xfId="0" applyNumberFormat="1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166" fontId="10" fillId="2" borderId="31" xfId="21" applyNumberFormat="1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2" xfId="0" applyFont="1" applyBorder="1"/>
    <xf numFmtId="4" fontId="1" fillId="3" borderId="3" xfId="0" applyNumberFormat="1" applyFont="1" applyFill="1" applyBorder="1" applyAlignment="1" applyProtection="1">
      <alignment horizontal="center"/>
      <protection locked="0"/>
    </xf>
    <xf numFmtId="4" fontId="1" fillId="3" borderId="3" xfId="21" applyNumberFormat="1" applyFont="1" applyFill="1" applyBorder="1" applyProtection="1">
      <protection locked="0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3" borderId="20" xfId="0" applyFont="1" applyFill="1" applyBorder="1"/>
    <xf numFmtId="0" fontId="0" fillId="3" borderId="21" xfId="0" applyFill="1" applyBorder="1"/>
    <xf numFmtId="0" fontId="0" fillId="3" borderId="22" xfId="0" applyFill="1" applyBorder="1"/>
    <xf numFmtId="0" fontId="0" fillId="3" borderId="2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164" fontId="6" fillId="0" borderId="3" xfId="20" applyFont="1" applyFill="1" applyBorder="1" applyAlignment="1" applyProtection="1">
      <alignment vertical="center" wrapText="1"/>
      <protection hidden="1"/>
    </xf>
    <xf numFmtId="164" fontId="2" fillId="0" borderId="3" xfId="20" applyFont="1" applyFill="1" applyBorder="1" applyAlignment="1" applyProtection="1">
      <alignment vertical="center" wrapText="1"/>
      <protection hidden="1"/>
    </xf>
    <xf numFmtId="164" fontId="2" fillId="0" borderId="3" xfId="20" applyFont="1" applyFill="1" applyBorder="1" applyAlignment="1" applyProtection="1">
      <alignment horizontal="center" vertical="center"/>
      <protection hidden="1"/>
    </xf>
    <xf numFmtId="164" fontId="3" fillId="0" borderId="4" xfId="20" applyFont="1" applyFill="1" applyBorder="1" applyAlignment="1" applyProtection="1">
      <alignment horizontal="center"/>
      <protection hidden="1"/>
    </xf>
    <xf numFmtId="164" fontId="3" fillId="0" borderId="30" xfId="20" applyFont="1" applyFill="1" applyBorder="1" applyAlignment="1" applyProtection="1">
      <alignment horizontal="center"/>
      <protection hidden="1"/>
    </xf>
    <xf numFmtId="164" fontId="6" fillId="0" borderId="29" xfId="20" applyFont="1" applyFill="1" applyBorder="1" applyAlignment="1" applyProtection="1">
      <alignment horizontal="center"/>
      <protection hidden="1"/>
    </xf>
    <xf numFmtId="43" fontId="21" fillId="0" borderId="3" xfId="20" applyNumberFormat="1" applyFont="1" applyFill="1" applyBorder="1" applyAlignment="1" applyProtection="1">
      <alignment horizontal="center" vertical="center"/>
      <protection hidden="1"/>
    </xf>
    <xf numFmtId="164" fontId="6" fillId="0" borderId="32" xfId="20" applyFont="1" applyFill="1" applyBorder="1" applyAlignment="1" applyProtection="1">
      <alignment horizontal="center" vertical="center" wrapText="1"/>
      <protection hidden="1"/>
    </xf>
    <xf numFmtId="4" fontId="8" fillId="0" borderId="4" xfId="0" applyNumberFormat="1" applyFont="1" applyBorder="1" applyAlignment="1" applyProtection="1">
      <alignment horizontal="center" vertical="center" wrapText="1"/>
      <protection hidden="1"/>
    </xf>
    <xf numFmtId="4" fontId="8" fillId="0" borderId="33" xfId="0" applyNumberFormat="1" applyFont="1" applyBorder="1" applyAlignment="1" applyProtection="1">
      <alignment horizontal="center" vertical="center" wrapText="1"/>
      <protection hidden="1"/>
    </xf>
    <xf numFmtId="4" fontId="8" fillId="0" borderId="5" xfId="0" applyNumberFormat="1" applyFont="1" applyBorder="1" applyAlignment="1" applyProtection="1">
      <alignment horizontal="center" vertical="center" wrapText="1"/>
      <protection hidden="1"/>
    </xf>
    <xf numFmtId="4" fontId="8" fillId="0" borderId="34" xfId="0" applyNumberFormat="1" applyFont="1" applyBorder="1" applyAlignment="1" applyProtection="1">
      <alignment horizontal="center" vertical="center" wrapText="1"/>
      <protection hidden="1"/>
    </xf>
    <xf numFmtId="4" fontId="1" fillId="0" borderId="3" xfId="21" applyNumberFormat="1" applyFont="1" applyFill="1" applyBorder="1" applyAlignment="1" applyProtection="1">
      <alignment horizontal="center"/>
      <protection hidden="1"/>
    </xf>
    <xf numFmtId="164" fontId="6" fillId="0" borderId="3" xfId="20" applyFont="1" applyFill="1" applyBorder="1" applyAlignment="1" applyProtection="1">
      <alignment horizontal="center" vertical="center"/>
      <protection hidden="1"/>
    </xf>
    <xf numFmtId="164" fontId="6" fillId="0" borderId="6" xfId="20" applyFont="1" applyFill="1" applyBorder="1" applyAlignment="1" applyProtection="1">
      <alignment horizontal="center" vertical="center"/>
      <protection hidden="1"/>
    </xf>
    <xf numFmtId="43" fontId="6" fillId="4" borderId="3" xfId="0" applyNumberFormat="1" applyFont="1" applyFill="1" applyBorder="1" applyAlignment="1" applyProtection="1">
      <alignment vertical="center"/>
      <protection hidden="1"/>
    </xf>
    <xf numFmtId="164" fontId="1" fillId="0" borderId="15" xfId="20" applyFont="1" applyBorder="1" applyProtection="1">
      <protection hidden="1"/>
    </xf>
    <xf numFmtId="164" fontId="1" fillId="0" borderId="0" xfId="20" applyFont="1" applyBorder="1" applyProtection="1">
      <protection hidden="1"/>
    </xf>
    <xf numFmtId="166" fontId="1" fillId="0" borderId="1" xfId="20" applyNumberFormat="1" applyFont="1" applyBorder="1" applyProtection="1">
      <protection hidden="1"/>
    </xf>
    <xf numFmtId="164" fontId="1" fillId="0" borderId="11" xfId="20" applyFont="1" applyBorder="1" applyProtection="1">
      <protection hidden="1"/>
    </xf>
    <xf numFmtId="164" fontId="11" fillId="0" borderId="11" xfId="20" applyFont="1" applyBorder="1" applyAlignment="1" applyProtection="1">
      <alignment horizontal="center" vertical="center"/>
      <protection hidden="1"/>
    </xf>
    <xf numFmtId="164" fontId="11" fillId="0" borderId="13" xfId="20" applyFont="1" applyBorder="1" applyAlignment="1" applyProtection="1">
      <alignment horizontal="right" vertical="center"/>
      <protection hidden="1"/>
    </xf>
    <xf numFmtId="164" fontId="11" fillId="0" borderId="35" xfId="20" applyFont="1" applyBorder="1" applyAlignment="1" applyProtection="1">
      <alignment horizontal="right" vertical="center"/>
      <protection hidden="1"/>
    </xf>
    <xf numFmtId="164" fontId="11" fillId="0" borderId="36" xfId="20" applyFont="1" applyBorder="1" applyAlignment="1" applyProtection="1">
      <alignment horizontal="right" vertical="center"/>
      <protection hidden="1"/>
    </xf>
    <xf numFmtId="164" fontId="1" fillId="0" borderId="1" xfId="20" applyFont="1" applyBorder="1" applyProtection="1">
      <protection hidden="1"/>
    </xf>
    <xf numFmtId="164" fontId="1" fillId="0" borderId="9" xfId="20" applyFont="1" applyBorder="1" applyProtection="1">
      <protection hidden="1"/>
    </xf>
    <xf numFmtId="164" fontId="11" fillId="0" borderId="9" xfId="20" applyFont="1" applyBorder="1" applyAlignment="1" applyProtection="1">
      <alignment horizontal="right" vertical="center"/>
      <protection hidden="1"/>
    </xf>
    <xf numFmtId="164" fontId="1" fillId="0" borderId="35" xfId="20" applyFont="1" applyBorder="1" applyAlignment="1" applyProtection="1">
      <alignment vertical="center"/>
      <protection hidden="1"/>
    </xf>
    <xf numFmtId="164" fontId="11" fillId="0" borderId="36" xfId="20" applyFont="1" applyBorder="1" applyAlignment="1" applyProtection="1">
      <alignment vertical="center"/>
      <protection hidden="1"/>
    </xf>
    <xf numFmtId="164" fontId="11" fillId="0" borderId="35" xfId="20" applyFont="1" applyBorder="1" applyAlignment="1" applyProtection="1">
      <alignment horizontal="center" vertical="center"/>
      <protection hidden="1"/>
    </xf>
    <xf numFmtId="164" fontId="11" fillId="0" borderId="11" xfId="20" applyFont="1" applyBorder="1" applyAlignment="1" applyProtection="1">
      <alignment horizontal="right" vertical="center"/>
      <protection hidden="1"/>
    </xf>
    <xf numFmtId="164" fontId="11" fillId="0" borderId="35" xfId="20" applyFont="1" applyBorder="1" applyAlignment="1" applyProtection="1">
      <alignment vertical="center"/>
      <protection hidden="1"/>
    </xf>
    <xf numFmtId="164" fontId="0" fillId="0" borderId="3" xfId="20" applyFont="1" applyFill="1" applyBorder="1" applyProtection="1">
      <protection hidden="1"/>
    </xf>
    <xf numFmtId="164" fontId="0" fillId="0" borderId="3" xfId="0" applyNumberFormat="1" applyFill="1" applyBorder="1" applyProtection="1">
      <protection hidden="1"/>
    </xf>
    <xf numFmtId="164" fontId="0" fillId="0" borderId="3" xfId="20" applyFont="1" applyFill="1" applyBorder="1" applyAlignment="1" applyProtection="1">
      <alignment vertical="center"/>
      <protection hidden="1"/>
    </xf>
    <xf numFmtId="9" fontId="6" fillId="0" borderId="37" xfId="32" applyFont="1" applyFill="1" applyBorder="1" applyAlignment="1" applyProtection="1">
      <alignment horizontal="center" vertical="center"/>
      <protection/>
    </xf>
    <xf numFmtId="0" fontId="41" fillId="0" borderId="0" xfId="0" applyFont="1"/>
    <xf numFmtId="0" fontId="40" fillId="0" borderId="0" xfId="0" applyFont="1"/>
    <xf numFmtId="0" fontId="23" fillId="0" borderId="0" xfId="0" applyFont="1" applyFill="1" applyBorder="1" applyAlignment="1" applyProtection="1">
      <alignment vertical="center" wrapText="1"/>
      <protection/>
    </xf>
    <xf numFmtId="0" fontId="23" fillId="0" borderId="1" xfId="0" applyFont="1" applyFill="1" applyBorder="1" applyAlignment="1" applyProtection="1">
      <alignment vertical="center" wrapText="1"/>
      <protection/>
    </xf>
    <xf numFmtId="164" fontId="0" fillId="3" borderId="11" xfId="20" applyFont="1" applyFill="1" applyBorder="1" applyProtection="1">
      <protection locked="0"/>
    </xf>
    <xf numFmtId="164" fontId="0" fillId="3" borderId="15" xfId="20" applyFont="1" applyFill="1" applyBorder="1" applyProtection="1">
      <protection locked="0"/>
    </xf>
    <xf numFmtId="164" fontId="0" fillId="0" borderId="38" xfId="20" applyFont="1" applyFill="1" applyBorder="1" applyProtection="1">
      <protection hidden="1"/>
    </xf>
    <xf numFmtId="164" fontId="0" fillId="0" borderId="29" xfId="0" applyNumberFormat="1" applyFill="1" applyBorder="1" applyProtection="1">
      <protection hidden="1"/>
    </xf>
    <xf numFmtId="164" fontId="0" fillId="3" borderId="39" xfId="20" applyFont="1" applyFill="1" applyBorder="1" applyProtection="1">
      <protection locked="0"/>
    </xf>
    <xf numFmtId="164" fontId="0" fillId="0" borderId="29" xfId="20" applyFont="1" applyFill="1" applyBorder="1" applyProtection="1">
      <protection hidden="1"/>
    </xf>
    <xf numFmtId="164" fontId="0" fillId="3" borderId="40" xfId="20" applyFont="1" applyFill="1" applyBorder="1" applyProtection="1">
      <protection locked="0"/>
    </xf>
    <xf numFmtId="164" fontId="0" fillId="3" borderId="41" xfId="20" applyFont="1" applyFill="1" applyBorder="1" applyProtection="1">
      <protection locked="0"/>
    </xf>
    <xf numFmtId="164" fontId="0" fillId="3" borderId="42" xfId="20" applyFont="1" applyFill="1" applyBorder="1" applyProtection="1">
      <protection locked="0"/>
    </xf>
    <xf numFmtId="167" fontId="4" fillId="0" borderId="3" xfId="20" applyNumberFormat="1" applyFont="1" applyFill="1" applyBorder="1" applyAlignment="1" applyProtection="1">
      <alignment vertical="center"/>
      <protection hidden="1"/>
    </xf>
    <xf numFmtId="0" fontId="6" fillId="5" borderId="3" xfId="20" applyNumberFormat="1" applyFont="1" applyFill="1" applyBorder="1" applyAlignment="1" applyProtection="1">
      <alignment horizontal="center" vertical="center"/>
      <protection hidden="1"/>
    </xf>
    <xf numFmtId="164" fontId="11" fillId="5" borderId="3" xfId="20" applyFont="1" applyFill="1" applyBorder="1" applyAlignment="1" applyProtection="1">
      <alignment vertical="center"/>
      <protection hidden="1"/>
    </xf>
    <xf numFmtId="164" fontId="11" fillId="5" borderId="3" xfId="20" applyFont="1" applyFill="1" applyBorder="1" applyAlignment="1" applyProtection="1">
      <alignment horizontal="center" vertical="center"/>
      <protection hidden="1"/>
    </xf>
    <xf numFmtId="0" fontId="6" fillId="0" borderId="0" xfId="20" applyNumberFormat="1" applyFont="1" applyFill="1" applyBorder="1" applyAlignment="1" applyProtection="1">
      <alignment horizontal="center" vertical="center"/>
      <protection hidden="1"/>
    </xf>
    <xf numFmtId="0" fontId="8" fillId="6" borderId="29" xfId="0" applyFont="1" applyFill="1" applyBorder="1"/>
    <xf numFmtId="0" fontId="47" fillId="6" borderId="15" xfId="0" applyFont="1" applyFill="1" applyBorder="1" applyAlignment="1">
      <alignment horizontal="justify" vertical="justify"/>
    </xf>
    <xf numFmtId="0" fontId="2" fillId="6" borderId="15" xfId="0" applyFont="1" applyFill="1" applyBorder="1" applyAlignment="1">
      <alignment horizontal="justify"/>
    </xf>
    <xf numFmtId="0" fontId="47" fillId="6" borderId="15" xfId="0" applyFont="1" applyFill="1" applyBorder="1" applyAlignment="1">
      <alignment horizontal="justify"/>
    </xf>
    <xf numFmtId="0" fontId="8" fillId="6" borderId="15" xfId="0" applyFont="1" applyFill="1" applyBorder="1"/>
    <xf numFmtId="0" fontId="8" fillId="6" borderId="11" xfId="0" applyFont="1" applyFill="1" applyBorder="1"/>
    <xf numFmtId="0" fontId="35" fillId="0" borderId="2" xfId="0" applyFont="1" applyFill="1" applyBorder="1" applyAlignment="1" applyProtection="1">
      <alignment horizontal="left" vertical="center" wrapText="1"/>
      <protection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2" xfId="0" applyFont="1" applyFill="1" applyBorder="1" applyAlignment="1" applyProtection="1">
      <alignment vertical="center" wrapText="1"/>
      <protection/>
    </xf>
    <xf numFmtId="0" fontId="23" fillId="0" borderId="0" xfId="0" applyFont="1" applyFill="1" applyBorder="1" applyAlignment="1" applyProtection="1">
      <alignment vertical="center" wrapText="1"/>
      <protection/>
    </xf>
    <xf numFmtId="0" fontId="23" fillId="0" borderId="1" xfId="0" applyFont="1" applyFill="1" applyBorder="1" applyAlignment="1" applyProtection="1">
      <alignment vertical="center" wrapText="1"/>
      <protection/>
    </xf>
    <xf numFmtId="0" fontId="2" fillId="0" borderId="2" xfId="0" applyFont="1" applyFill="1" applyBorder="1" applyAlignment="1" applyProtection="1">
      <alignment horizontal="justify" vertical="justify" wrapText="1"/>
      <protection/>
    </xf>
    <xf numFmtId="0" fontId="2" fillId="0" borderId="0" xfId="0" applyFont="1" applyFill="1" applyBorder="1" applyAlignment="1" applyProtection="1">
      <alignment horizontal="justify" vertical="justify" wrapText="1"/>
      <protection/>
    </xf>
    <xf numFmtId="0" fontId="2" fillId="0" borderId="1" xfId="0" applyFont="1" applyFill="1" applyBorder="1" applyAlignment="1" applyProtection="1">
      <alignment horizontal="justify" vertical="justify" wrapText="1"/>
      <protection/>
    </xf>
    <xf numFmtId="0" fontId="28" fillId="7" borderId="18" xfId="0" applyFont="1" applyFill="1" applyBorder="1" applyAlignment="1" applyProtection="1">
      <alignment horizontal="center"/>
      <protection/>
    </xf>
    <xf numFmtId="0" fontId="28" fillId="7" borderId="19" xfId="0" applyFont="1" applyFill="1" applyBorder="1" applyAlignment="1" applyProtection="1">
      <alignment horizontal="center"/>
      <protection/>
    </xf>
    <xf numFmtId="0" fontId="28" fillId="7" borderId="6" xfId="0" applyFont="1" applyFill="1" applyBorder="1" applyAlignment="1" applyProtection="1">
      <alignment horizontal="center"/>
      <protection/>
    </xf>
    <xf numFmtId="0" fontId="23" fillId="0" borderId="2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23" fillId="0" borderId="1" xfId="0" applyFont="1" applyFill="1" applyBorder="1" applyAlignment="1" applyProtection="1">
      <alignment horizontal="left" vertical="center" wrapText="1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64" fontId="6" fillId="8" borderId="18" xfId="20" applyFont="1" applyFill="1" applyBorder="1" applyAlignment="1" applyProtection="1">
      <alignment horizontal="center" vertical="center"/>
      <protection/>
    </xf>
    <xf numFmtId="164" fontId="6" fillId="8" borderId="19" xfId="20" applyFont="1" applyFill="1" applyBorder="1" applyAlignment="1" applyProtection="1">
      <alignment horizontal="center" vertical="center"/>
      <protection/>
    </xf>
    <xf numFmtId="164" fontId="6" fillId="8" borderId="6" xfId="20" applyFont="1" applyFill="1" applyBorder="1" applyAlignment="1" applyProtection="1">
      <alignment horizontal="center" vertical="center"/>
      <protection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5" fillId="0" borderId="2" xfId="0" applyNumberFormat="1" applyFont="1" applyFill="1" applyBorder="1" applyAlignment="1" applyProtection="1">
      <alignment horizontal="justify" wrapText="1"/>
      <protection locked="0"/>
    </xf>
    <xf numFmtId="4" fontId="5" fillId="0" borderId="0" xfId="0" applyNumberFormat="1" applyFont="1" applyFill="1" applyBorder="1" applyAlignment="1" applyProtection="1">
      <alignment horizontal="justify" wrapText="1"/>
      <protection locked="0"/>
    </xf>
    <xf numFmtId="4" fontId="5" fillId="0" borderId="1" xfId="0" applyNumberFormat="1" applyFont="1" applyFill="1" applyBorder="1" applyAlignment="1" applyProtection="1">
      <alignment horizontal="justify" wrapText="1"/>
      <protection locked="0"/>
    </xf>
    <xf numFmtId="0" fontId="10" fillId="7" borderId="18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3" fillId="0" borderId="0" xfId="22" applyFont="1" applyBorder="1" applyAlignment="1">
      <alignment horizontal="center"/>
      <protection/>
    </xf>
    <xf numFmtId="0" fontId="12" fillId="2" borderId="43" xfId="22" applyFont="1" applyFill="1" applyBorder="1" applyAlignment="1">
      <alignment horizontal="center"/>
      <protection/>
    </xf>
    <xf numFmtId="0" fontId="12" fillId="2" borderId="44" xfId="22" applyFont="1" applyFill="1" applyBorder="1" applyAlignment="1">
      <alignment horizontal="center"/>
      <protection/>
    </xf>
    <xf numFmtId="0" fontId="12" fillId="2" borderId="7" xfId="22" applyFont="1" applyFill="1" applyBorder="1" applyAlignment="1">
      <alignment horizontal="center"/>
      <protection/>
    </xf>
    <xf numFmtId="0" fontId="4" fillId="2" borderId="45" xfId="22" applyFont="1" applyFill="1" applyBorder="1" applyAlignment="1">
      <alignment horizontal="center"/>
      <protection/>
    </xf>
    <xf numFmtId="0" fontId="4" fillId="2" borderId="46" xfId="22" applyFont="1" applyFill="1" applyBorder="1" applyAlignment="1">
      <alignment horizontal="center"/>
      <protection/>
    </xf>
    <xf numFmtId="0" fontId="4" fillId="2" borderId="47" xfId="22" applyFont="1" applyFill="1" applyBorder="1" applyAlignment="1">
      <alignment horizontal="center"/>
      <protection/>
    </xf>
    <xf numFmtId="0" fontId="4" fillId="2" borderId="48" xfId="22" applyFont="1" applyFill="1" applyBorder="1" applyAlignment="1">
      <alignment horizontal="center"/>
      <protection/>
    </xf>
    <xf numFmtId="0" fontId="11" fillId="0" borderId="28" xfId="22" applyFont="1" applyBorder="1" applyAlignment="1">
      <alignment horizontal="left" vertical="center"/>
      <protection/>
    </xf>
    <xf numFmtId="0" fontId="11" fillId="0" borderId="17" xfId="22" applyFont="1" applyBorder="1" applyAlignment="1">
      <alignment horizontal="left" vertical="center"/>
      <protection/>
    </xf>
    <xf numFmtId="0" fontId="11" fillId="0" borderId="12" xfId="22" applyFont="1" applyBorder="1" applyAlignment="1">
      <alignment horizontal="left" vertical="center"/>
      <protection/>
    </xf>
    <xf numFmtId="0" fontId="12" fillId="7" borderId="20" xfId="22" applyFont="1" applyFill="1" applyBorder="1" applyAlignment="1">
      <alignment horizontal="center" vertical="center" wrapText="1"/>
      <protection/>
    </xf>
    <xf numFmtId="0" fontId="12" fillId="7" borderId="21" xfId="22" applyFont="1" applyFill="1" applyBorder="1" applyAlignment="1">
      <alignment horizontal="center" vertical="center" wrapText="1"/>
      <protection/>
    </xf>
    <xf numFmtId="0" fontId="12" fillId="7" borderId="22" xfId="22" applyFont="1" applyFill="1" applyBorder="1" applyAlignment="1">
      <alignment horizontal="center" vertical="center" wrapText="1"/>
      <protection/>
    </xf>
    <xf numFmtId="0" fontId="12" fillId="7" borderId="14" xfId="22" applyFont="1" applyFill="1" applyBorder="1" applyAlignment="1">
      <alignment horizontal="center" vertical="center" wrapText="1"/>
      <protection/>
    </xf>
    <xf numFmtId="0" fontId="12" fillId="7" borderId="9" xfId="22" applyFont="1" applyFill="1" applyBorder="1" applyAlignment="1">
      <alignment horizontal="center" vertical="center" wrapText="1"/>
      <protection/>
    </xf>
    <xf numFmtId="0" fontId="12" fillId="7" borderId="10" xfId="22" applyFont="1" applyFill="1" applyBorder="1" applyAlignment="1">
      <alignment horizontal="center" vertical="center" wrapText="1"/>
      <protection/>
    </xf>
    <xf numFmtId="0" fontId="11" fillId="0" borderId="44" xfId="22" applyFont="1" applyBorder="1" applyAlignment="1">
      <alignment horizontal="center"/>
      <protection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" fontId="44" fillId="9" borderId="20" xfId="35" applyNumberFormat="1" applyFont="1" applyFill="1" applyBorder="1" applyAlignment="1">
      <alignment horizontal="center" vertical="center" wrapText="1"/>
      <protection/>
    </xf>
    <xf numFmtId="4" fontId="44" fillId="9" borderId="21" xfId="35" applyNumberFormat="1" applyFont="1" applyFill="1" applyBorder="1" applyAlignment="1">
      <alignment horizontal="center" vertical="center" wrapText="1"/>
      <protection/>
    </xf>
    <xf numFmtId="4" fontId="44" fillId="9" borderId="22" xfId="35" applyNumberFormat="1" applyFont="1" applyFill="1" applyBorder="1" applyAlignment="1">
      <alignment horizontal="center" vertical="center" wrapText="1"/>
      <protection/>
    </xf>
    <xf numFmtId="4" fontId="44" fillId="9" borderId="2" xfId="35" applyNumberFormat="1" applyFont="1" applyFill="1" applyBorder="1" applyAlignment="1">
      <alignment horizontal="center" vertical="center" wrapText="1"/>
      <protection/>
    </xf>
    <xf numFmtId="4" fontId="44" fillId="9" borderId="0" xfId="35" applyNumberFormat="1" applyFont="1" applyFill="1" applyBorder="1" applyAlignment="1">
      <alignment horizontal="center" vertical="center" wrapText="1"/>
      <protection/>
    </xf>
    <xf numFmtId="4" fontId="44" fillId="9" borderId="1" xfId="35" applyNumberFormat="1" applyFont="1" applyFill="1" applyBorder="1" applyAlignment="1">
      <alignment horizontal="center" vertical="center" wrapText="1"/>
      <protection/>
    </xf>
    <xf numFmtId="4" fontId="44" fillId="9" borderId="14" xfId="35" applyNumberFormat="1" applyFont="1" applyFill="1" applyBorder="1" applyAlignment="1">
      <alignment horizontal="center" vertical="center" wrapText="1"/>
      <protection/>
    </xf>
    <xf numFmtId="4" fontId="44" fillId="9" borderId="9" xfId="35" applyNumberFormat="1" applyFont="1" applyFill="1" applyBorder="1" applyAlignment="1">
      <alignment horizontal="center" vertical="center" wrapText="1"/>
      <protection/>
    </xf>
    <xf numFmtId="4" fontId="44" fillId="9" borderId="10" xfId="35" applyNumberFormat="1" applyFont="1" applyFill="1" applyBorder="1" applyAlignment="1">
      <alignment horizontal="center" vertical="center" wrapText="1"/>
      <protection/>
    </xf>
    <xf numFmtId="0" fontId="47" fillId="6" borderId="15" xfId="0" applyFont="1" applyFill="1" applyBorder="1"/>
    <xf numFmtId="0" fontId="2" fillId="10" borderId="15" xfId="0" applyFont="1" applyFill="1" applyBorder="1" applyAlignment="1">
      <alignment horizontal="justify" vertical="justify"/>
    </xf>
    <xf numFmtId="0" fontId="2" fillId="10" borderId="15" xfId="0" applyFont="1" applyFill="1" applyBorder="1" applyAlignment="1">
      <alignment horizontal="justify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6" xfId="21"/>
    <cellStyle name="Normal 2" xfId="22"/>
    <cellStyle name="Porcentaje 2" xfId="23"/>
    <cellStyle name="Millares 2" xfId="24"/>
    <cellStyle name="Euro" xfId="25"/>
    <cellStyle name="Millares 3" xfId="26"/>
    <cellStyle name="Millares 4" xfId="27"/>
    <cellStyle name="Porcentaje 3" xfId="28"/>
    <cellStyle name="Millares 5" xfId="29"/>
    <cellStyle name="Normal 3" xfId="30"/>
    <cellStyle name="Millares 7" xfId="31"/>
    <cellStyle name="Porcentaje" xfId="32"/>
    <cellStyle name="Millares 8" xfId="33"/>
    <cellStyle name="Excel Built-in Normal" xfId="34"/>
    <cellStyle name="Normal 2 2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981075</xdr:colOff>
      <xdr:row>0</xdr:row>
      <xdr:rowOff>19050</xdr:rowOff>
    </xdr:from>
    <xdr:to>
      <xdr:col>4</xdr:col>
      <xdr:colOff>371475</xdr:colOff>
      <xdr:row>4</xdr:row>
      <xdr:rowOff>95250</xdr:rowOff>
    </xdr:to>
    <xdr:pic>
      <xdr:nvPicPr>
        <xdr:cNvPr id="4" name="3 Imagen" descr="LogoAgu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19875" y="19050"/>
          <a:ext cx="29146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19050</xdr:colOff>
      <xdr:row>11</xdr:row>
      <xdr:rowOff>133350</xdr:rowOff>
    </xdr:from>
    <xdr:to>
      <xdr:col>5</xdr:col>
      <xdr:colOff>1390650</xdr:colOff>
      <xdr:row>14</xdr:row>
      <xdr:rowOff>104775</xdr:rowOff>
    </xdr:to>
    <xdr:sp macro="[0]!limpiarestahoja" textlink="">
      <xdr:nvSpPr>
        <xdr:cNvPr id="3" name="2 Rectángulo redondeado"/>
        <xdr:cNvSpPr/>
      </xdr:nvSpPr>
      <xdr:spPr>
        <a:xfrm>
          <a:off x="9944100" y="2790825"/>
          <a:ext cx="1371600" cy="657225"/>
        </a:xfrm>
        <a:prstGeom prst="roundRect">
          <a:avLst/>
        </a:prstGeom>
        <a:solidFill>
          <a:srgbClr val="568ED4"/>
        </a:solidFill>
        <a:ln>
          <a:headEnd type="none"/>
          <a:tailEnd type="none"/>
        </a:ln>
        <a:scene3d>
          <a:camera prst="orthographicFront"/>
          <a:lightRig rig="threePt" dir="t"/>
        </a:scene3d>
        <a:sp3d extrusionH="76200" contourW="12700" prstMaterial="dkEdge">
          <a:bevelT/>
          <a:extrusionClr>
            <a:schemeClr val="tx2">
              <a:lumMod val="20000"/>
              <a:lumOff val="80000"/>
            </a:schemeClr>
          </a:extrusionClr>
          <a:contourClr>
            <a:schemeClr val="accent1">
              <a:lumMod val="20000"/>
              <a:lumOff val="80000"/>
            </a:schemeClr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endParaRPr lang="es-ES" sz="1100"/>
        </a:p>
        <a:p>
          <a:pPr algn="ctr"/>
          <a:r>
            <a:rPr lang="es-ES" sz="1100"/>
            <a:t>Limpiar</a:t>
          </a:r>
          <a:r>
            <a:rPr lang="es-ES" sz="1100" baseline="0"/>
            <a:t> hoja</a:t>
          </a:r>
          <a:endParaRPr lang="es-ES" sz="1100"/>
        </a:p>
      </xdr:txBody>
    </xdr:sp>
    <xdr:clientData/>
  </xdr:twoCellAnchor>
  <xdr:twoCellAnchor>
    <xdr:from>
      <xdr:col>5</xdr:col>
      <xdr:colOff>38100</xdr:colOff>
      <xdr:row>15</xdr:row>
      <xdr:rowOff>114300</xdr:rowOff>
    </xdr:from>
    <xdr:to>
      <xdr:col>5</xdr:col>
      <xdr:colOff>1438275</xdr:colOff>
      <xdr:row>17</xdr:row>
      <xdr:rowOff>114300</xdr:rowOff>
    </xdr:to>
    <xdr:sp macro="[0]!borradocomplero" textlink="">
      <xdr:nvSpPr>
        <xdr:cNvPr id="5" name="4 Rectángulo redondeado"/>
        <xdr:cNvSpPr/>
      </xdr:nvSpPr>
      <xdr:spPr>
        <a:xfrm>
          <a:off x="9963150" y="3762375"/>
          <a:ext cx="1400175" cy="609600"/>
        </a:xfrm>
        <a:prstGeom prst="roundRect">
          <a:avLst/>
        </a:prstGeom>
        <a:solidFill>
          <a:srgbClr val="568ED4"/>
        </a:solidFill>
        <a:ln>
          <a:headEnd type="none"/>
          <a:tailEnd type="none"/>
        </a:ln>
        <a:scene3d>
          <a:camera prst="orthographicFront"/>
          <a:lightRig rig="threePt" dir="t"/>
        </a:scene3d>
        <a:sp3d extrusionH="76200" contourW="12700" prstMaterial="dkEdge">
          <a:bevelT/>
          <a:extrusionClr>
            <a:schemeClr val="tx2">
              <a:lumMod val="20000"/>
              <a:lumOff val="80000"/>
            </a:schemeClr>
          </a:extrusionClr>
          <a:contourClr>
            <a:schemeClr val="accent1">
              <a:lumMod val="20000"/>
              <a:lumOff val="80000"/>
            </a:schemeClr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marL="0" indent="0" algn="ctr"/>
          <a:endParaRPr lang="es-ES" sz="110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lang="es-ES" sz="1100">
              <a:solidFill>
                <a:schemeClr val="lt1"/>
              </a:solidFill>
              <a:latin typeface="+mn-lt"/>
              <a:ea typeface="+mn-ea"/>
              <a:cs typeface="+mn-cs"/>
            </a:rPr>
            <a:t>Resetear todo</a:t>
          </a:r>
        </a:p>
      </xdr:txBody>
    </xdr:sp>
    <xdr:clientData/>
  </xdr:twoCellAnchor>
  <xdr:twoCellAnchor>
    <xdr:from>
      <xdr:col>2</xdr:col>
      <xdr:colOff>504825</xdr:colOff>
      <xdr:row>16</xdr:row>
      <xdr:rowOff>209550</xdr:rowOff>
    </xdr:from>
    <xdr:to>
      <xdr:col>3</xdr:col>
      <xdr:colOff>552450</xdr:colOff>
      <xdr:row>18</xdr:row>
      <xdr:rowOff>28575</xdr:rowOff>
    </xdr:to>
    <xdr:sp macro="[0]!IRINGRESOS" textlink="">
      <xdr:nvSpPr>
        <xdr:cNvPr id="2" name="1 Rectángulo redondeado"/>
        <xdr:cNvSpPr/>
      </xdr:nvSpPr>
      <xdr:spPr>
        <a:xfrm>
          <a:off x="7486650" y="4162425"/>
          <a:ext cx="1038225" cy="495300"/>
        </a:xfrm>
        <a:prstGeom prst="roundRect">
          <a:avLst/>
        </a:prstGeom>
        <a:ln>
          <a:headEnd type="none"/>
          <a:tailEnd type="none"/>
        </a:ln>
        <a:scene3d>
          <a:camera prst="orthographicFront"/>
          <a:lightRig rig="sunset" dir="t"/>
        </a:scene3d>
        <a:sp3d prstMaterial="dkEdge">
          <a:bevelT w="114300" prst="artDeco"/>
          <a:bevelB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es-ES" sz="1100"/>
            <a:t>IR</a:t>
          </a:r>
          <a:r>
            <a:rPr lang="es-ES" sz="1100" baseline="0"/>
            <a:t> A HOJA DE INGRESOS</a:t>
          </a:r>
          <a:endParaRPr lang="es-ES" sz="1100"/>
        </a:p>
        <a:p>
          <a:pPr algn="ctr"/>
          <a:endParaRPr lang="es-ES" sz="1100"/>
        </a:p>
      </xdr:txBody>
    </xdr:sp>
    <xdr:clientData/>
  </xdr:twoCellAnchor>
  <xdr:twoCellAnchor>
    <xdr:from>
      <xdr:col>2</xdr:col>
      <xdr:colOff>600075</xdr:colOff>
      <xdr:row>94</xdr:row>
      <xdr:rowOff>95250</xdr:rowOff>
    </xdr:from>
    <xdr:to>
      <xdr:col>3</xdr:col>
      <xdr:colOff>647700</xdr:colOff>
      <xdr:row>96</xdr:row>
      <xdr:rowOff>9525</xdr:rowOff>
    </xdr:to>
    <xdr:sp macro="[0]!IRAACTIVO" textlink="">
      <xdr:nvSpPr>
        <xdr:cNvPr id="11" name="10 Rectángulo redondeado"/>
        <xdr:cNvSpPr/>
      </xdr:nvSpPr>
      <xdr:spPr>
        <a:xfrm>
          <a:off x="7581900" y="22602825"/>
          <a:ext cx="1038225" cy="495300"/>
        </a:xfrm>
        <a:prstGeom prst="roundRect">
          <a:avLst/>
        </a:prstGeom>
        <a:ln>
          <a:headEnd type="none"/>
          <a:tailEnd type="none"/>
        </a:ln>
        <a:scene3d>
          <a:camera prst="orthographicFront"/>
          <a:lightRig rig="sunset" dir="t"/>
        </a:scene3d>
        <a:sp3d prstMaterial="dkEdge">
          <a:bevelT w="114300" prst="artDeco"/>
          <a:bevelB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es-ES" sz="1100"/>
            <a:t>IR</a:t>
          </a:r>
          <a:r>
            <a:rPr lang="es-ES" sz="1100" baseline="0"/>
            <a:t> A HOJA DE ACTIVO FIJO </a:t>
          </a:r>
          <a:endParaRPr lang="es-ES" sz="1100"/>
        </a:p>
        <a:p>
          <a:pPr algn="ctr"/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8</xdr:row>
      <xdr:rowOff>19050</xdr:rowOff>
    </xdr:from>
    <xdr:to>
      <xdr:col>11</xdr:col>
      <xdr:colOff>571500</xdr:colOff>
      <xdr:row>11</xdr:row>
      <xdr:rowOff>142875</xdr:rowOff>
    </xdr:to>
    <xdr:sp macro="[0]!Macro12" textlink="">
      <xdr:nvSpPr>
        <xdr:cNvPr id="2" name="1 Rectángulo"/>
        <xdr:cNvSpPr/>
      </xdr:nvSpPr>
      <xdr:spPr>
        <a:xfrm>
          <a:off x="11820525" y="2657475"/>
          <a:ext cx="1104900" cy="695325"/>
        </a:xfrm>
        <a:prstGeom prst="rect">
          <a:avLst/>
        </a:prstGeom>
        <a:ln>
          <a:headEnd type="none"/>
          <a:tailEnd type="none"/>
        </a:ln>
        <a:scene3d>
          <a:camera prst="orthographicFront"/>
          <a:lightRig rig="twoPt" dir="t"/>
        </a:scene3d>
        <a:sp3d prstMaterial="metal">
          <a:bevelT w="165100" prst="coolSlant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endParaRPr lang="es-ES" sz="1100" b="1"/>
        </a:p>
        <a:p>
          <a:pPr algn="ctr"/>
          <a:r>
            <a:rPr lang="es-ES" sz="1100" b="1"/>
            <a:t>BORRAR</a:t>
          </a:r>
        </a:p>
        <a:p>
          <a:pPr algn="ctr"/>
          <a:endParaRPr lang="es-ES" sz="1100" b="1"/>
        </a:p>
      </xdr:txBody>
    </xdr:sp>
    <xdr:clientData/>
  </xdr:twoCellAnchor>
  <xdr:twoCellAnchor>
    <xdr:from>
      <xdr:col>10</xdr:col>
      <xdr:colOff>266700</xdr:colOff>
      <xdr:row>13</xdr:row>
      <xdr:rowOff>95250</xdr:rowOff>
    </xdr:from>
    <xdr:to>
      <xdr:col>11</xdr:col>
      <xdr:colOff>647700</xdr:colOff>
      <xdr:row>15</xdr:row>
      <xdr:rowOff>295275</xdr:rowOff>
    </xdr:to>
    <xdr:sp macro="[0]!REGRESARPAGINAPRINCIPAL" textlink="">
      <xdr:nvSpPr>
        <xdr:cNvPr id="7" name="6 Rectángulo"/>
        <xdr:cNvSpPr/>
      </xdr:nvSpPr>
      <xdr:spPr>
        <a:xfrm>
          <a:off x="11858625" y="3771900"/>
          <a:ext cx="1143000" cy="695325"/>
        </a:xfrm>
        <a:prstGeom prst="rect">
          <a:avLst/>
        </a:prstGeom>
        <a:ln>
          <a:headEnd type="none"/>
          <a:tailEnd type="none"/>
        </a:ln>
        <a:scene3d>
          <a:camera prst="orthographicFront"/>
          <a:lightRig rig="twoPt" dir="t"/>
        </a:scene3d>
        <a:sp3d prstMaterial="metal">
          <a:bevelT w="114300" prst="artDeco"/>
          <a:bevelB w="114300" prst="artDeco"/>
        </a:sp3d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  <a:p>
          <a:pPr algn="ctr"/>
          <a:r>
            <a:rPr lang="es-ES" sz="1200" b="1"/>
            <a:t>REGRESAR</a:t>
          </a:r>
          <a:endParaRPr lang="es-E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5</xdr:row>
      <xdr:rowOff>161925</xdr:rowOff>
    </xdr:from>
    <xdr:to>
      <xdr:col>14</xdr:col>
      <xdr:colOff>104775</xdr:colOff>
      <xdr:row>8</xdr:row>
      <xdr:rowOff>57150</xdr:rowOff>
    </xdr:to>
    <xdr:sp macro="[0]!Macro6" textlink="">
      <xdr:nvSpPr>
        <xdr:cNvPr id="2" name="1 Rectángulo redondeado"/>
        <xdr:cNvSpPr/>
      </xdr:nvSpPr>
      <xdr:spPr>
        <a:xfrm>
          <a:off x="8801100" y="819150"/>
          <a:ext cx="1247775" cy="685800"/>
        </a:xfrm>
        <a:prstGeom prst="roundRect">
          <a:avLst/>
        </a:prstGeom>
        <a:ln>
          <a:headEnd type="none"/>
          <a:tailEnd type="none"/>
        </a:ln>
        <a:scene3d>
          <a:camera prst="orthographicFront"/>
          <a:lightRig rig="harsh" dir="t"/>
        </a:scene3d>
        <a:sp3d extrusionH="76200" prstMaterial="metal">
          <a:bevelT w="165100" prst="coolSlant"/>
          <a:bevelB w="165100" prst="coolSlant"/>
          <a:extrusionClr>
            <a:schemeClr val="accent1">
              <a:lumMod val="20000"/>
              <a:lumOff val="80000"/>
            </a:schemeClr>
          </a:extrusion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endParaRPr lang="es-ES" sz="1100"/>
        </a:p>
        <a:p>
          <a:pPr algn="ctr"/>
          <a:r>
            <a:rPr lang="es-ES" sz="1100"/>
            <a:t>Borrar</a:t>
          </a:r>
        </a:p>
      </xdr:txBody>
    </xdr:sp>
    <xdr:clientData/>
  </xdr:twoCellAnchor>
  <xdr:twoCellAnchor>
    <xdr:from>
      <xdr:col>13</xdr:col>
      <xdr:colOff>85725</xdr:colOff>
      <xdr:row>10</xdr:row>
      <xdr:rowOff>38100</xdr:rowOff>
    </xdr:from>
    <xdr:to>
      <xdr:col>14</xdr:col>
      <xdr:colOff>57150</xdr:colOff>
      <xdr:row>14</xdr:row>
      <xdr:rowOff>104775</xdr:rowOff>
    </xdr:to>
    <xdr:sp macro="[0]!REGRESARPAGINAPRINCIPAL" textlink="">
      <xdr:nvSpPr>
        <xdr:cNvPr id="5" name="4 Rectángulo"/>
        <xdr:cNvSpPr/>
      </xdr:nvSpPr>
      <xdr:spPr>
        <a:xfrm>
          <a:off x="8858250" y="1847850"/>
          <a:ext cx="1143000" cy="828675"/>
        </a:xfrm>
        <a:prstGeom prst="rect">
          <a:avLst/>
        </a:prstGeom>
        <a:ln>
          <a:headEnd type="none"/>
          <a:tailEnd type="none"/>
        </a:ln>
        <a:scene3d>
          <a:camera prst="orthographicFront"/>
          <a:lightRig rig="twoPt" dir="t"/>
        </a:scene3d>
        <a:sp3d prstMaterial="metal">
          <a:bevelT w="114300" prst="artDeco"/>
          <a:bevelB w="114300" prst="artDeco"/>
        </a:sp3d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  <a:p>
          <a:pPr algn="ctr"/>
          <a:r>
            <a:rPr lang="es-ES" sz="1200" b="1"/>
            <a:t>REGRESAR</a:t>
          </a:r>
          <a:endParaRPr lang="es-ES" sz="11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13</xdr:row>
      <xdr:rowOff>161925</xdr:rowOff>
    </xdr:from>
    <xdr:to>
      <xdr:col>7</xdr:col>
      <xdr:colOff>133350</xdr:colOff>
      <xdr:row>16</xdr:row>
      <xdr:rowOff>57150</xdr:rowOff>
    </xdr:to>
    <xdr:sp macro="[0]!borrarne" textlink="">
      <xdr:nvSpPr>
        <xdr:cNvPr id="2" name="1 Rectángulo redondeado"/>
        <xdr:cNvSpPr/>
      </xdr:nvSpPr>
      <xdr:spPr>
        <a:xfrm>
          <a:off x="8963025" y="3190875"/>
          <a:ext cx="1152525" cy="647700"/>
        </a:xfrm>
        <a:prstGeom prst="roundRect">
          <a:avLst/>
        </a:prstGeom>
        <a:ln>
          <a:headEnd type="none"/>
          <a:tailEnd type="none"/>
        </a:ln>
        <a:scene3d>
          <a:camera prst="orthographicFront"/>
          <a:lightRig rig="harsh" dir="t"/>
        </a:scene3d>
        <a:sp3d extrusionH="76200" prstMaterial="metal">
          <a:bevelT w="165100" prst="coolSlant"/>
          <a:bevelB w="165100" prst="coolSlant"/>
          <a:extrusionClr>
            <a:schemeClr val="tx2">
              <a:lumMod val="20000"/>
              <a:lumOff val="80000"/>
            </a:schemeClr>
          </a:extrusion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endParaRPr lang="es-ES" sz="1100"/>
        </a:p>
        <a:p>
          <a:pPr algn="ctr"/>
          <a:r>
            <a:rPr lang="es-ES" sz="1100"/>
            <a:t>Borrar</a:t>
          </a:r>
        </a:p>
      </xdr:txBody>
    </xdr:sp>
    <xdr:clientData/>
  </xdr:twoCellAnchor>
  <xdr:twoCellAnchor>
    <xdr:from>
      <xdr:col>5</xdr:col>
      <xdr:colOff>504825</xdr:colOff>
      <xdr:row>17</xdr:row>
      <xdr:rowOff>180975</xdr:rowOff>
    </xdr:from>
    <xdr:to>
      <xdr:col>7</xdr:col>
      <xdr:colOff>123825</xdr:colOff>
      <xdr:row>21</xdr:row>
      <xdr:rowOff>95250</xdr:rowOff>
    </xdr:to>
    <xdr:sp macro="[0]!REGRESARPAGINAPRINCIPAL" textlink="">
      <xdr:nvSpPr>
        <xdr:cNvPr id="3" name="2 Rectángulo"/>
        <xdr:cNvSpPr/>
      </xdr:nvSpPr>
      <xdr:spPr>
        <a:xfrm>
          <a:off x="8963025" y="4152900"/>
          <a:ext cx="1143000" cy="714375"/>
        </a:xfrm>
        <a:prstGeom prst="rect">
          <a:avLst/>
        </a:prstGeom>
        <a:ln>
          <a:headEnd type="none"/>
          <a:tailEnd type="none"/>
        </a:ln>
        <a:scene3d>
          <a:camera prst="orthographicFront"/>
          <a:lightRig rig="twoPt" dir="t"/>
        </a:scene3d>
        <a:sp3d prstMaterial="metal">
          <a:bevelT w="114300" prst="artDeco"/>
          <a:bevelB w="114300" prst="artDeco"/>
        </a:sp3d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  <a:p>
          <a:pPr algn="ctr"/>
          <a:r>
            <a:rPr lang="es-ES" sz="1200" b="1"/>
            <a:t>REGRESAR</a:t>
          </a:r>
          <a:endParaRPr lang="es-ES" sz="1100" b="1"/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renes\AppData\Local\Microsoft\Windows\Temporary%20Internet%20Files\Content.Outlook\VWKEQEFD\Formularios%20Valle%20del%20Ed&#233;n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Producción"/>
      <sheetName val="Costo del activo"/>
      <sheetName val="Personal"/>
      <sheetName val="Abastecimiento"/>
      <sheetName val="Mercado"/>
      <sheetName val="Datos contables"/>
      <sheetName val="Resumen gener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34"/>
  <sheetViews>
    <sheetView showGridLines="0" workbookViewId="0" topLeftCell="A1">
      <selection activeCell="A10" sqref="A10"/>
    </sheetView>
  </sheetViews>
  <sheetFormatPr defaultColWidth="11.421875" defaultRowHeight="15"/>
  <cols>
    <col min="1" max="1" width="132.00390625" style="234" customWidth="1"/>
    <col min="2" max="16384" width="11.421875" style="234" customWidth="1"/>
  </cols>
  <sheetData>
    <row r="1" ht="15" thickBot="1"/>
    <row r="2" ht="15">
      <c r="A2" s="309"/>
    </row>
    <row r="3" ht="15">
      <c r="A3" s="310" t="s">
        <v>218</v>
      </c>
    </row>
    <row r="4" ht="15">
      <c r="A4" s="310" t="s">
        <v>234</v>
      </c>
    </row>
    <row r="5" ht="15">
      <c r="A5" s="310"/>
    </row>
    <row r="6" ht="18" customHeight="1">
      <c r="A6" s="310" t="s">
        <v>219</v>
      </c>
    </row>
    <row r="7" ht="17.25" customHeight="1">
      <c r="A7" s="310" t="s">
        <v>223</v>
      </c>
    </row>
    <row r="8" ht="15">
      <c r="A8" s="310"/>
    </row>
    <row r="9" ht="15.75" customHeight="1">
      <c r="A9" s="375" t="s">
        <v>224</v>
      </c>
    </row>
    <row r="10" ht="15.75">
      <c r="A10" s="376" t="s">
        <v>235</v>
      </c>
    </row>
    <row r="11" ht="15.75">
      <c r="A11" s="376" t="s">
        <v>236</v>
      </c>
    </row>
    <row r="12" ht="15.75">
      <c r="A12" s="311"/>
    </row>
    <row r="13" ht="15.75">
      <c r="A13" s="312" t="s">
        <v>237</v>
      </c>
    </row>
    <row r="14" ht="15">
      <c r="A14" s="312"/>
    </row>
    <row r="15" ht="15.75">
      <c r="A15" s="312" t="s">
        <v>238</v>
      </c>
    </row>
    <row r="16" ht="15">
      <c r="A16" s="312"/>
    </row>
    <row r="17" ht="30.75">
      <c r="A17" s="312" t="s">
        <v>239</v>
      </c>
    </row>
    <row r="18" ht="15">
      <c r="A18" s="312"/>
    </row>
    <row r="19" ht="15.75">
      <c r="A19" s="312" t="s">
        <v>240</v>
      </c>
    </row>
    <row r="20" ht="15">
      <c r="A20" s="312"/>
    </row>
    <row r="21" ht="15">
      <c r="A21" s="312" t="s">
        <v>225</v>
      </c>
    </row>
    <row r="22" ht="15">
      <c r="A22" s="312" t="s">
        <v>226</v>
      </c>
    </row>
    <row r="23" ht="15">
      <c r="A23" s="312" t="s">
        <v>227</v>
      </c>
    </row>
    <row r="24" ht="15">
      <c r="A24" s="312" t="s">
        <v>228</v>
      </c>
    </row>
    <row r="25" ht="15">
      <c r="A25" s="312" t="s">
        <v>229</v>
      </c>
    </row>
    <row r="26" ht="15">
      <c r="A26" s="312" t="s">
        <v>230</v>
      </c>
    </row>
    <row r="27" ht="15">
      <c r="A27" s="312"/>
    </row>
    <row r="28" ht="30">
      <c r="A28" s="312" t="s">
        <v>231</v>
      </c>
    </row>
    <row r="29" ht="15">
      <c r="A29" s="313"/>
    </row>
    <row r="30" ht="45.75">
      <c r="A30" s="312" t="s">
        <v>241</v>
      </c>
    </row>
    <row r="31" ht="15">
      <c r="A31" s="313"/>
    </row>
    <row r="32" ht="15.75">
      <c r="A32" s="374" t="s">
        <v>233</v>
      </c>
    </row>
    <row r="33" ht="15">
      <c r="A33" s="374" t="s">
        <v>232</v>
      </c>
    </row>
    <row r="34" ht="15" thickBot="1">
      <c r="A34" s="314"/>
    </row>
  </sheetData>
  <sheetProtection password="CF32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00000"/>
  </sheetPr>
  <dimension ref="A1:F134"/>
  <sheetViews>
    <sheetView showGridLines="0" tabSelected="1" zoomScaleSheetLayoutView="100" workbookViewId="0" topLeftCell="A9">
      <selection activeCell="E17" sqref="E17"/>
    </sheetView>
  </sheetViews>
  <sheetFormatPr defaultColWidth="11.421875" defaultRowHeight="15"/>
  <cols>
    <col min="1" max="1" width="84.57421875" style="78" customWidth="1"/>
    <col min="2" max="2" width="20.140625" style="78" customWidth="1"/>
    <col min="3" max="3" width="14.8515625" style="78" customWidth="1"/>
    <col min="4" max="4" width="17.8515625" style="78" customWidth="1"/>
    <col min="5" max="5" width="11.421875" style="78" customWidth="1"/>
    <col min="6" max="6" width="41.7109375" style="78" customWidth="1"/>
    <col min="7" max="16384" width="11.421875" style="78" customWidth="1"/>
  </cols>
  <sheetData>
    <row r="1" ht="15">
      <c r="F1" s="79"/>
    </row>
    <row r="2" ht="15">
      <c r="F2" s="79"/>
    </row>
    <row r="3" ht="25.5" customHeight="1">
      <c r="F3" s="79"/>
    </row>
    <row r="4" ht="15">
      <c r="F4" s="80"/>
    </row>
    <row r="5" ht="15">
      <c r="F5" s="79"/>
    </row>
    <row r="6" spans="1:6" ht="21">
      <c r="A6" s="226" t="s">
        <v>202</v>
      </c>
      <c r="F6" s="79"/>
    </row>
    <row r="7" ht="15">
      <c r="F7" s="79"/>
    </row>
    <row r="8" spans="1:6" s="196" customFormat="1" ht="21">
      <c r="A8" s="227" t="s">
        <v>211</v>
      </c>
      <c r="F8" s="202"/>
    </row>
    <row r="9" spans="1:6" s="196" customFormat="1" ht="21">
      <c r="A9" s="227" t="s">
        <v>209</v>
      </c>
      <c r="F9" s="202"/>
    </row>
    <row r="10" spans="1:6" s="196" customFormat="1" ht="21.75" thickBot="1">
      <c r="A10" s="212"/>
      <c r="F10" s="202"/>
    </row>
    <row r="11" spans="1:6" ht="24" thickBot="1">
      <c r="A11" s="323" t="s">
        <v>152</v>
      </c>
      <c r="B11" s="324"/>
      <c r="C11" s="324"/>
      <c r="D11" s="325"/>
      <c r="F11" s="79"/>
    </row>
    <row r="12" spans="1:4" ht="15">
      <c r="A12" s="81"/>
      <c r="B12" s="82"/>
      <c r="C12" s="82"/>
      <c r="D12" s="83"/>
    </row>
    <row r="13" spans="1:4" ht="15">
      <c r="A13" s="81"/>
      <c r="B13" s="82"/>
      <c r="C13" s="82"/>
      <c r="D13" s="83"/>
    </row>
    <row r="14" spans="1:6" ht="24" customHeight="1">
      <c r="A14" s="326" t="s">
        <v>0</v>
      </c>
      <c r="B14" s="327"/>
      <c r="C14" s="327"/>
      <c r="D14" s="328"/>
      <c r="F14" s="84"/>
    </row>
    <row r="15" spans="1:6" ht="24" customHeight="1">
      <c r="A15" s="205" t="s">
        <v>155</v>
      </c>
      <c r="B15" s="206"/>
      <c r="C15" s="208"/>
      <c r="D15" s="209"/>
      <c r="F15" s="84"/>
    </row>
    <row r="16" spans="1:6" ht="24" customHeight="1">
      <c r="A16" s="315" t="s">
        <v>181</v>
      </c>
      <c r="B16" s="316"/>
      <c r="C16" s="208"/>
      <c r="D16" s="209"/>
      <c r="F16" s="84"/>
    </row>
    <row r="17" spans="1:6" ht="24" customHeight="1" thickBot="1">
      <c r="A17" s="210"/>
      <c r="B17" s="211"/>
      <c r="C17" s="208"/>
      <c r="D17" s="209"/>
      <c r="F17" s="84"/>
    </row>
    <row r="18" spans="1:4" ht="29.25" customHeight="1" thickBot="1">
      <c r="A18" s="116" t="str">
        <f>UPPER("Ingresos")</f>
        <v>INGRESOS</v>
      </c>
      <c r="B18" s="255">
        <f>+INGRESOS!I46</f>
        <v>0</v>
      </c>
      <c r="C18" s="82"/>
      <c r="D18" s="83"/>
    </row>
    <row r="19" spans="1:4" ht="20.25" customHeight="1">
      <c r="A19" s="85"/>
      <c r="B19" s="86"/>
      <c r="C19" s="86"/>
      <c r="D19" s="87"/>
    </row>
    <row r="20" spans="1:4" ht="20.25" customHeight="1">
      <c r="A20" s="326" t="s">
        <v>1</v>
      </c>
      <c r="B20" s="327"/>
      <c r="C20" s="327"/>
      <c r="D20" s="328"/>
    </row>
    <row r="21" spans="1:4" ht="20.25" customHeight="1">
      <c r="A21" s="205" t="s">
        <v>155</v>
      </c>
      <c r="B21" s="206"/>
      <c r="C21" s="208"/>
      <c r="D21" s="209"/>
    </row>
    <row r="22" spans="1:4" ht="20.25" customHeight="1" thickBot="1">
      <c r="A22" s="315" t="s">
        <v>182</v>
      </c>
      <c r="B22" s="316"/>
      <c r="C22" s="208"/>
      <c r="D22" s="209"/>
    </row>
    <row r="23" spans="1:4" ht="47.25" customHeight="1" thickBot="1">
      <c r="A23" s="116" t="str">
        <f>UPPER("Gastos de operación, MANTENIMIENTO Y ADMINISTRACION")</f>
        <v>GASTOS DE OPERACIÓN, MANTENIMIENTO Y ADMINISTRACION</v>
      </c>
      <c r="B23" s="255">
        <f>+B25+B64</f>
        <v>0</v>
      </c>
      <c r="C23" s="82"/>
      <c r="D23" s="83"/>
    </row>
    <row r="24" spans="1:4" ht="20.25" customHeight="1" thickBot="1">
      <c r="A24" s="81"/>
      <c r="B24" s="82"/>
      <c r="C24" s="82"/>
      <c r="D24" s="83"/>
    </row>
    <row r="25" spans="1:4" s="84" customFormat="1" ht="24" customHeight="1" thickBot="1">
      <c r="A25" s="228" t="s">
        <v>125</v>
      </c>
      <c r="B25" s="256">
        <f>SUM(B26:B63)</f>
        <v>0</v>
      </c>
      <c r="C25" s="229"/>
      <c r="D25" s="230"/>
    </row>
    <row r="26" spans="1:4" ht="24" customHeight="1">
      <c r="A26" s="60" t="s">
        <v>251</v>
      </c>
      <c r="B26" s="77"/>
      <c r="C26" s="82"/>
      <c r="D26" s="83"/>
    </row>
    <row r="27" spans="1:4" ht="15.75">
      <c r="A27" s="60" t="s">
        <v>157</v>
      </c>
      <c r="B27" s="77"/>
      <c r="C27" s="82"/>
      <c r="D27" s="83"/>
    </row>
    <row r="28" spans="1:4" ht="15.75">
      <c r="A28" s="60" t="s">
        <v>158</v>
      </c>
      <c r="B28" s="77"/>
      <c r="C28" s="82"/>
      <c r="D28" s="83"/>
    </row>
    <row r="29" spans="1:4" ht="15.75">
      <c r="A29" s="60" t="s">
        <v>159</v>
      </c>
      <c r="B29" s="77"/>
      <c r="C29" s="82"/>
      <c r="D29" s="83"/>
    </row>
    <row r="30" spans="1:4" ht="15.75">
      <c r="A30" s="60" t="s">
        <v>160</v>
      </c>
      <c r="B30" s="77"/>
      <c r="C30" s="82"/>
      <c r="D30" s="83"/>
    </row>
    <row r="31" spans="1:4" ht="15.75">
      <c r="A31" s="60" t="s">
        <v>161</v>
      </c>
      <c r="B31" s="77"/>
      <c r="C31" s="82"/>
      <c r="D31" s="83"/>
    </row>
    <row r="32" spans="1:4" ht="15.75">
      <c r="A32" s="60" t="s">
        <v>162</v>
      </c>
      <c r="B32" s="77"/>
      <c r="C32" s="82"/>
      <c r="D32" s="83"/>
    </row>
    <row r="33" spans="1:4" ht="15.75">
      <c r="A33" s="60" t="s">
        <v>163</v>
      </c>
      <c r="B33" s="77"/>
      <c r="C33" s="82"/>
      <c r="D33" s="83"/>
    </row>
    <row r="34" spans="1:4" ht="15.75">
      <c r="A34" s="60" t="s">
        <v>164</v>
      </c>
      <c r="B34" s="77"/>
      <c r="C34" s="82"/>
      <c r="D34" s="83"/>
    </row>
    <row r="35" spans="1:4" ht="15.75">
      <c r="A35" s="60" t="s">
        <v>165</v>
      </c>
      <c r="B35" s="77"/>
      <c r="C35" s="82"/>
      <c r="D35" s="83"/>
    </row>
    <row r="36" spans="1:4" ht="15.75">
      <c r="A36" s="60" t="s">
        <v>243</v>
      </c>
      <c r="B36" s="77"/>
      <c r="C36" s="82"/>
      <c r="D36" s="83"/>
    </row>
    <row r="37" spans="1:4" ht="15.75">
      <c r="A37" s="60" t="s">
        <v>242</v>
      </c>
      <c r="B37" s="77"/>
      <c r="C37" s="82"/>
      <c r="D37" s="83"/>
    </row>
    <row r="38" spans="1:4" ht="15.75">
      <c r="A38" s="60" t="s">
        <v>166</v>
      </c>
      <c r="B38" s="77"/>
      <c r="C38" s="82"/>
      <c r="D38" s="83"/>
    </row>
    <row r="39" spans="1:4" ht="15.75">
      <c r="A39" s="60" t="s">
        <v>167</v>
      </c>
      <c r="B39" s="77"/>
      <c r="C39" s="82"/>
      <c r="D39" s="83"/>
    </row>
    <row r="40" spans="1:4" ht="15.75">
      <c r="A40" s="60" t="s">
        <v>168</v>
      </c>
      <c r="B40" s="77"/>
      <c r="C40" s="82"/>
      <c r="D40" s="83"/>
    </row>
    <row r="41" spans="1:4" ht="15.75">
      <c r="A41" s="60" t="s">
        <v>169</v>
      </c>
      <c r="B41" s="77"/>
      <c r="C41" s="82"/>
      <c r="D41" s="83"/>
    </row>
    <row r="42" spans="1:4" ht="15.75">
      <c r="A42" s="60" t="s">
        <v>249</v>
      </c>
      <c r="B42" s="77"/>
      <c r="C42" s="82"/>
      <c r="D42" s="83"/>
    </row>
    <row r="43" spans="1:4" ht="15.75">
      <c r="A43" s="60" t="s">
        <v>170</v>
      </c>
      <c r="B43" s="77"/>
      <c r="C43" s="82"/>
      <c r="D43" s="83"/>
    </row>
    <row r="44" spans="1:4" ht="15.75">
      <c r="A44" s="60" t="s">
        <v>171</v>
      </c>
      <c r="B44" s="77"/>
      <c r="C44" s="82"/>
      <c r="D44" s="83"/>
    </row>
    <row r="45" spans="1:4" ht="15.75">
      <c r="A45" s="60" t="s">
        <v>248</v>
      </c>
      <c r="B45" s="77"/>
      <c r="C45" s="82"/>
      <c r="D45" s="83"/>
    </row>
    <row r="46" spans="1:4" ht="15.75">
      <c r="A46" s="60" t="s">
        <v>247</v>
      </c>
      <c r="B46" s="77"/>
      <c r="C46" s="82"/>
      <c r="D46" s="83"/>
    </row>
    <row r="47" spans="1:4" ht="15.75">
      <c r="A47" s="60" t="s">
        <v>172</v>
      </c>
      <c r="B47" s="77"/>
      <c r="C47" s="82"/>
      <c r="D47" s="83"/>
    </row>
    <row r="48" spans="1:4" ht="15.75">
      <c r="A48" s="60" t="s">
        <v>250</v>
      </c>
      <c r="B48" s="77"/>
      <c r="C48" s="82"/>
      <c r="D48" s="83"/>
    </row>
    <row r="49" spans="1:4" ht="15.75">
      <c r="A49" s="60" t="s">
        <v>173</v>
      </c>
      <c r="B49" s="77"/>
      <c r="C49" s="82"/>
      <c r="D49" s="83"/>
    </row>
    <row r="50" spans="1:4" ht="15.75">
      <c r="A50" s="60" t="s">
        <v>174</v>
      </c>
      <c r="B50" s="77"/>
      <c r="C50" s="82"/>
      <c r="D50" s="83"/>
    </row>
    <row r="51" spans="1:4" ht="15.75">
      <c r="A51" s="60" t="s">
        <v>175</v>
      </c>
      <c r="B51" s="77"/>
      <c r="C51" s="82"/>
      <c r="D51" s="83"/>
    </row>
    <row r="52" spans="1:4" ht="15.75">
      <c r="A52" s="60" t="s">
        <v>176</v>
      </c>
      <c r="B52" s="77"/>
      <c r="C52" s="82"/>
      <c r="D52" s="83"/>
    </row>
    <row r="53" spans="1:4" ht="15.75">
      <c r="A53" s="60" t="s">
        <v>177</v>
      </c>
      <c r="B53" s="77"/>
      <c r="C53" s="82"/>
      <c r="D53" s="83"/>
    </row>
    <row r="54" spans="1:4" ht="15.75">
      <c r="A54" s="60" t="s">
        <v>244</v>
      </c>
      <c r="B54" s="77"/>
      <c r="C54" s="82"/>
      <c r="D54" s="83"/>
    </row>
    <row r="55" spans="1:4" ht="15.75">
      <c r="A55" s="60" t="s">
        <v>178</v>
      </c>
      <c r="B55" s="77"/>
      <c r="C55" s="82"/>
      <c r="D55" s="83"/>
    </row>
    <row r="56" spans="1:4" ht="15.75">
      <c r="A56" s="60" t="s">
        <v>179</v>
      </c>
      <c r="B56" s="77"/>
      <c r="C56" s="82"/>
      <c r="D56" s="83"/>
    </row>
    <row r="57" spans="1:4" ht="15.75">
      <c r="A57" s="60" t="s">
        <v>184</v>
      </c>
      <c r="B57" s="77"/>
      <c r="C57" s="82"/>
      <c r="D57" s="83"/>
    </row>
    <row r="58" spans="1:4" ht="15.75">
      <c r="A58" s="60" t="s">
        <v>3</v>
      </c>
      <c r="B58" s="77"/>
      <c r="C58" s="88"/>
      <c r="D58" s="83"/>
    </row>
    <row r="59" spans="1:4" ht="15.75">
      <c r="A59" s="60" t="s">
        <v>246</v>
      </c>
      <c r="B59" s="77"/>
      <c r="C59" s="88"/>
      <c r="D59" s="83"/>
    </row>
    <row r="60" spans="1:4" ht="23.25">
      <c r="A60" s="60" t="s">
        <v>194</v>
      </c>
      <c r="B60" s="77"/>
      <c r="C60" s="88"/>
      <c r="D60" s="83"/>
    </row>
    <row r="61" spans="1:4" ht="23.25">
      <c r="A61" s="60" t="s">
        <v>195</v>
      </c>
      <c r="B61" s="77"/>
      <c r="C61" s="88"/>
      <c r="D61" s="83"/>
    </row>
    <row r="62" spans="1:4" ht="16.5" thickBot="1">
      <c r="A62" s="60" t="s">
        <v>2</v>
      </c>
      <c r="B62" s="77"/>
      <c r="C62" s="82"/>
      <c r="D62" s="83"/>
    </row>
    <row r="63" spans="1:4" ht="16.5" hidden="1" thickBot="1">
      <c r="A63" s="60"/>
      <c r="B63" s="77"/>
      <c r="C63" s="82"/>
      <c r="D63" s="83"/>
    </row>
    <row r="64" spans="1:4" s="84" customFormat="1" ht="24" customHeight="1" thickBot="1">
      <c r="A64" s="228" t="s">
        <v>132</v>
      </c>
      <c r="B64" s="256">
        <f>SUM(B65:B75)</f>
        <v>0</v>
      </c>
      <c r="C64" s="229"/>
      <c r="D64" s="230"/>
    </row>
    <row r="65" spans="1:4" ht="15.75">
      <c r="A65" s="89" t="s">
        <v>156</v>
      </c>
      <c r="B65" s="213"/>
      <c r="C65" s="82"/>
      <c r="D65" s="83"/>
    </row>
    <row r="66" spans="1:4" ht="15.75">
      <c r="A66" s="60" t="s">
        <v>158</v>
      </c>
      <c r="B66" s="77"/>
      <c r="C66" s="82"/>
      <c r="D66" s="83"/>
    </row>
    <row r="67" spans="1:4" ht="15.75">
      <c r="A67" s="60" t="s">
        <v>159</v>
      </c>
      <c r="B67" s="77"/>
      <c r="C67" s="82"/>
      <c r="D67" s="83"/>
    </row>
    <row r="68" spans="1:4" ht="15.75">
      <c r="A68" s="60" t="s">
        <v>160</v>
      </c>
      <c r="B68" s="77"/>
      <c r="C68" s="82"/>
      <c r="D68" s="83"/>
    </row>
    <row r="69" spans="1:4" ht="15.75">
      <c r="A69" s="60" t="s">
        <v>161</v>
      </c>
      <c r="B69" s="77"/>
      <c r="C69" s="82"/>
      <c r="D69" s="83"/>
    </row>
    <row r="70" spans="1:4" ht="15.75">
      <c r="A70" s="60" t="s">
        <v>245</v>
      </c>
      <c r="B70" s="77"/>
      <c r="C70" s="82"/>
      <c r="D70" s="83"/>
    </row>
    <row r="71" spans="1:4" ht="15.75">
      <c r="A71" s="60" t="s">
        <v>185</v>
      </c>
      <c r="B71" s="77"/>
      <c r="C71" s="82"/>
      <c r="D71" s="83"/>
    </row>
    <row r="72" spans="1:4" ht="15.75">
      <c r="A72" s="60" t="s">
        <v>25</v>
      </c>
      <c r="B72" s="77"/>
      <c r="C72" s="82"/>
      <c r="D72" s="83"/>
    </row>
    <row r="73" spans="1:4" ht="15.75">
      <c r="A73" s="60" t="s">
        <v>180</v>
      </c>
      <c r="B73" s="77"/>
      <c r="C73" s="82"/>
      <c r="D73" s="83"/>
    </row>
    <row r="74" spans="1:4" ht="15.75">
      <c r="A74" s="60" t="s">
        <v>183</v>
      </c>
      <c r="B74" s="77"/>
      <c r="C74" s="82"/>
      <c r="D74" s="83"/>
    </row>
    <row r="75" spans="1:4" ht="16.5" thickBot="1">
      <c r="A75" s="214" t="s">
        <v>124</v>
      </c>
      <c r="B75" s="105"/>
      <c r="C75" s="82"/>
      <c r="D75" s="83"/>
    </row>
    <row r="76" spans="1:4" ht="15.75">
      <c r="A76" s="90"/>
      <c r="B76" s="91"/>
      <c r="C76" s="82"/>
      <c r="D76" s="83"/>
    </row>
    <row r="77" spans="1:4" s="177" customFormat="1" ht="23.25">
      <c r="A77" s="224" t="s">
        <v>197</v>
      </c>
      <c r="B77" s="193"/>
      <c r="C77" s="194"/>
      <c r="D77" s="176"/>
    </row>
    <row r="78" spans="1:4" s="177" customFormat="1" ht="15">
      <c r="A78" s="224" t="s">
        <v>154</v>
      </c>
      <c r="B78" s="193"/>
      <c r="C78" s="194"/>
      <c r="D78" s="176"/>
    </row>
    <row r="79" spans="1:4" s="177" customFormat="1" ht="15">
      <c r="A79" s="224" t="s">
        <v>150</v>
      </c>
      <c r="B79" s="193"/>
      <c r="C79" s="194"/>
      <c r="D79" s="176"/>
    </row>
    <row r="80" spans="1:4" ht="15.75">
      <c r="A80" s="219"/>
      <c r="B80" s="91"/>
      <c r="C80" s="82"/>
      <c r="D80" s="83"/>
    </row>
    <row r="81" spans="1:4" s="177" customFormat="1" ht="23.25">
      <c r="A81" s="224" t="s">
        <v>198</v>
      </c>
      <c r="B81" s="193"/>
      <c r="C81" s="194"/>
      <c r="D81" s="195"/>
    </row>
    <row r="82" spans="1:4" s="177" customFormat="1" ht="15">
      <c r="A82" s="224" t="s">
        <v>149</v>
      </c>
      <c r="B82" s="193"/>
      <c r="C82" s="194"/>
      <c r="D82" s="195"/>
    </row>
    <row r="83" spans="1:4" ht="15.75">
      <c r="A83" s="89"/>
      <c r="B83" s="91"/>
      <c r="C83" s="82"/>
      <c r="D83" s="83"/>
    </row>
    <row r="84" spans="1:4" ht="21" thickBot="1">
      <c r="A84" s="326" t="s">
        <v>4</v>
      </c>
      <c r="B84" s="327"/>
      <c r="C84" s="327"/>
      <c r="D84" s="328"/>
    </row>
    <row r="85" spans="1:4" ht="30" customHeight="1" thickBot="1">
      <c r="A85" s="116" t="s">
        <v>95</v>
      </c>
      <c r="B85" s="257">
        <f>+B18-B23</f>
        <v>0</v>
      </c>
      <c r="C85" s="82"/>
      <c r="D85" s="83"/>
    </row>
    <row r="86" spans="1:4" ht="15.75">
      <c r="A86" s="90"/>
      <c r="B86" s="91"/>
      <c r="C86" s="82"/>
      <c r="D86" s="83"/>
    </row>
    <row r="87" spans="1:4" ht="25.5" customHeight="1">
      <c r="A87" s="317" t="s">
        <v>5</v>
      </c>
      <c r="B87" s="318"/>
      <c r="C87" s="318"/>
      <c r="D87" s="319"/>
    </row>
    <row r="88" spans="1:4" ht="25.5" customHeight="1">
      <c r="A88" s="116" t="s">
        <v>217</v>
      </c>
      <c r="B88" s="293"/>
      <c r="C88" s="293"/>
      <c r="D88" s="294"/>
    </row>
    <row r="89" spans="1:4" ht="25.5" customHeight="1">
      <c r="A89" s="116"/>
      <c r="B89" s="293"/>
      <c r="C89" s="293"/>
      <c r="D89" s="294"/>
    </row>
    <row r="90" spans="1:4" ht="25.5" customHeight="1" thickBot="1">
      <c r="A90" s="205" t="s">
        <v>155</v>
      </c>
      <c r="B90" s="203"/>
      <c r="C90" s="203"/>
      <c r="D90" s="204"/>
    </row>
    <row r="91" spans="1:4" ht="46.5" customHeight="1" thickBot="1">
      <c r="A91" s="315" t="s">
        <v>200</v>
      </c>
      <c r="B91" s="316"/>
      <c r="C91" s="220"/>
      <c r="D91" s="204"/>
    </row>
    <row r="92" spans="1:4" ht="25.5" customHeight="1">
      <c r="A92" s="315" t="s">
        <v>186</v>
      </c>
      <c r="B92" s="316"/>
      <c r="C92" s="203"/>
      <c r="D92" s="204"/>
    </row>
    <row r="93" spans="1:4" ht="25.5" customHeight="1">
      <c r="A93" s="315" t="s">
        <v>201</v>
      </c>
      <c r="B93" s="316"/>
      <c r="C93" s="203"/>
      <c r="D93" s="204"/>
    </row>
    <row r="94" spans="1:4" ht="25.5" customHeight="1" thickBot="1">
      <c r="A94" s="210"/>
      <c r="B94" s="211"/>
      <c r="C94" s="206"/>
      <c r="D94" s="207"/>
    </row>
    <row r="95" spans="1:4" ht="30" customHeight="1">
      <c r="A95" s="116" t="str">
        <f>UPPER("% Rédito de Desarrollo estimado")</f>
        <v>% RÉDITO DE DESARROLLO ESTIMADO</v>
      </c>
      <c r="B95" s="290" t="e">
        <f>+(B96/B97)</f>
        <v>#DIV/0!</v>
      </c>
      <c r="C95" s="82"/>
      <c r="D95" s="83"/>
    </row>
    <row r="96" spans="1:4" ht="15.75">
      <c r="A96" s="89" t="s">
        <v>96</v>
      </c>
      <c r="B96" s="258">
        <f>IF(C91=1,B85,0)</f>
        <v>0</v>
      </c>
      <c r="C96" s="82"/>
      <c r="D96" s="83"/>
    </row>
    <row r="97" spans="1:4" ht="24" thickBot="1">
      <c r="A97" s="89" t="s">
        <v>193</v>
      </c>
      <c r="B97" s="259">
        <f>+'ACTIVO FIJO NETO REVALUADO'!F58</f>
        <v>0</v>
      </c>
      <c r="C97" s="82"/>
      <c r="D97" s="83"/>
    </row>
    <row r="98" spans="1:4" ht="15.75">
      <c r="A98" s="224"/>
      <c r="B98" s="91"/>
      <c r="C98" s="82"/>
      <c r="D98" s="83"/>
    </row>
    <row r="99" spans="1:4" s="200" customFormat="1" ht="18.75">
      <c r="A99" s="224" t="s">
        <v>196</v>
      </c>
      <c r="B99" s="197"/>
      <c r="C99" s="198"/>
      <c r="D99" s="199"/>
    </row>
    <row r="100" spans="1:4" s="200" customFormat="1" ht="15">
      <c r="A100" s="224" t="s">
        <v>149</v>
      </c>
      <c r="B100" s="197"/>
      <c r="C100" s="198"/>
      <c r="D100" s="199"/>
    </row>
    <row r="101" spans="1:4" ht="15.75">
      <c r="A101" s="224"/>
      <c r="B101" s="91"/>
      <c r="C101" s="82"/>
      <c r="D101" s="83"/>
    </row>
    <row r="102" spans="1:4" ht="21" thickBot="1">
      <c r="A102" s="317"/>
      <c r="B102" s="318"/>
      <c r="C102" s="318"/>
      <c r="D102" s="319"/>
    </row>
    <row r="103" spans="1:4" ht="30" customHeight="1">
      <c r="A103" s="116" t="str">
        <f>UPPER("% Rédito de Desarrollo real")</f>
        <v>% RÉDITO DE DESARROLLO REAL</v>
      </c>
      <c r="B103" s="215" t="e">
        <f>+B104/B105</f>
        <v>#DIV/0!</v>
      </c>
      <c r="C103" s="82"/>
      <c r="D103" s="83"/>
    </row>
    <row r="104" spans="1:4" ht="20.25" customHeight="1">
      <c r="A104" s="89" t="s">
        <v>96</v>
      </c>
      <c r="B104" s="258">
        <f>+B85</f>
        <v>0</v>
      </c>
      <c r="C104" s="82"/>
      <c r="D104" s="83"/>
    </row>
    <row r="105" spans="1:4" ht="24.75" customHeight="1" thickBot="1">
      <c r="A105" s="89" t="s">
        <v>216</v>
      </c>
      <c r="B105" s="216"/>
      <c r="C105" s="82"/>
      <c r="D105" s="83"/>
    </row>
    <row r="106" spans="1:4" ht="24.75" customHeight="1">
      <c r="A106" s="89"/>
      <c r="B106" s="225"/>
      <c r="C106" s="82"/>
      <c r="D106" s="83"/>
    </row>
    <row r="107" spans="1:4" s="200" customFormat="1" ht="23.25">
      <c r="A107" s="224" t="s">
        <v>199</v>
      </c>
      <c r="B107" s="197"/>
      <c r="C107" s="198"/>
      <c r="D107" s="199"/>
    </row>
    <row r="108" spans="1:4" s="200" customFormat="1" ht="15">
      <c r="A108" s="224" t="s">
        <v>153</v>
      </c>
      <c r="B108" s="197"/>
      <c r="C108" s="198"/>
      <c r="D108" s="199"/>
    </row>
    <row r="109" spans="1:4" ht="15.75">
      <c r="A109" s="89"/>
      <c r="B109" s="91"/>
      <c r="C109" s="82"/>
      <c r="D109" s="83"/>
    </row>
    <row r="110" spans="1:4" ht="15.75">
      <c r="A110" s="89"/>
      <c r="B110" s="91"/>
      <c r="C110" s="82"/>
      <c r="D110" s="83"/>
    </row>
    <row r="111" spans="1:4" ht="21" thickBot="1">
      <c r="A111" s="317" t="s">
        <v>98</v>
      </c>
      <c r="B111" s="318"/>
      <c r="C111" s="318"/>
      <c r="D111" s="319"/>
    </row>
    <row r="112" spans="1:4" ht="29.25" customHeight="1" thickBot="1">
      <c r="A112" s="116" t="s">
        <v>131</v>
      </c>
      <c r="B112" s="261" t="e">
        <f>IF(C91=1,B96*B95,B105*B103)</f>
        <v>#DIV/0!</v>
      </c>
      <c r="C112" s="82"/>
      <c r="D112" s="83"/>
    </row>
    <row r="113" spans="1:4" ht="15.75">
      <c r="A113" s="89"/>
      <c r="B113" s="91"/>
      <c r="C113" s="82"/>
      <c r="D113" s="83"/>
    </row>
    <row r="114" spans="1:4" ht="21" thickBot="1">
      <c r="A114" s="326"/>
      <c r="B114" s="327"/>
      <c r="C114" s="327"/>
      <c r="D114" s="328"/>
    </row>
    <row r="115" spans="1:4" ht="21" customHeight="1">
      <c r="A115" s="117" t="s">
        <v>126</v>
      </c>
      <c r="B115" s="260">
        <f>+B116+B117</f>
        <v>0</v>
      </c>
      <c r="C115" s="88"/>
      <c r="D115" s="92"/>
    </row>
    <row r="116" spans="1:4" ht="24" customHeight="1">
      <c r="A116" s="93" t="s">
        <v>127</v>
      </c>
      <c r="B116" s="217"/>
      <c r="C116" s="88"/>
      <c r="D116" s="92"/>
    </row>
    <row r="117" spans="1:4" ht="27" customHeight="1" thickBot="1">
      <c r="A117" s="93" t="s">
        <v>128</v>
      </c>
      <c r="B117" s="218"/>
      <c r="C117" s="88"/>
      <c r="D117" s="92"/>
    </row>
    <row r="118" spans="1:4" ht="15">
      <c r="A118" s="93"/>
      <c r="B118" s="88"/>
      <c r="C118" s="88"/>
      <c r="D118" s="92"/>
    </row>
    <row r="119" spans="1:4" ht="24.75" customHeight="1" thickBot="1">
      <c r="A119" s="317" t="s">
        <v>129</v>
      </c>
      <c r="B119" s="318"/>
      <c r="C119" s="318"/>
      <c r="D119" s="319"/>
    </row>
    <row r="120" spans="1:4" s="96" customFormat="1" ht="24" customHeight="1" thickBot="1">
      <c r="A120" s="117" t="str">
        <f>UPPER("Gastos Totales Anuales")</f>
        <v>GASTOS TOTALES ANUALES</v>
      </c>
      <c r="B120" s="261" t="e">
        <f>+B23+B112+B115</f>
        <v>#DIV/0!</v>
      </c>
      <c r="C120" s="94"/>
      <c r="D120" s="95"/>
    </row>
    <row r="121" spans="1:4" ht="15">
      <c r="A121" s="97"/>
      <c r="B121" s="88"/>
      <c r="C121" s="88"/>
      <c r="D121" s="92"/>
    </row>
    <row r="122" spans="1:4" ht="20.25">
      <c r="A122" s="317" t="s">
        <v>139</v>
      </c>
      <c r="B122" s="318"/>
      <c r="C122" s="318"/>
      <c r="D122" s="319"/>
    </row>
    <row r="123" spans="1:4" ht="29.25" customHeight="1">
      <c r="A123" s="116" t="s">
        <v>210</v>
      </c>
      <c r="B123" s="262" t="e">
        <f>+B18-B120</f>
        <v>#DIV/0!</v>
      </c>
      <c r="C123" s="82"/>
      <c r="D123" s="83"/>
    </row>
    <row r="124" spans="1:4" ht="15.75">
      <c r="A124" s="98"/>
      <c r="B124" s="99"/>
      <c r="C124" s="88"/>
      <c r="D124" s="92"/>
    </row>
    <row r="125" spans="1:4" ht="24.75" customHeight="1" thickBot="1">
      <c r="A125" s="317" t="s">
        <v>130</v>
      </c>
      <c r="B125" s="318"/>
      <c r="C125" s="318"/>
      <c r="D125" s="319"/>
    </row>
    <row r="126" spans="1:4" ht="30.75" customHeight="1" thickBot="1">
      <c r="A126" s="117" t="s">
        <v>220</v>
      </c>
      <c r="B126" s="304">
        <f>+INGRESOS!D13+INGRESOS!D21</f>
        <v>0</v>
      </c>
      <c r="C126" s="88"/>
      <c r="D126" s="92"/>
    </row>
    <row r="127" spans="1:4" ht="15.75">
      <c r="A127" s="100"/>
      <c r="B127" s="101"/>
      <c r="C127" s="88"/>
      <c r="D127" s="92"/>
    </row>
    <row r="128" spans="1:4" ht="15">
      <c r="A128" s="97"/>
      <c r="B128" s="88"/>
      <c r="C128" s="88"/>
      <c r="D128" s="92"/>
    </row>
    <row r="129" spans="1:4" ht="21" thickBot="1">
      <c r="A129" s="317" t="s">
        <v>140</v>
      </c>
      <c r="B129" s="318"/>
      <c r="C129" s="318"/>
      <c r="D129" s="319"/>
    </row>
    <row r="130" spans="1:4" ht="28.5" customHeight="1" thickBot="1">
      <c r="A130" s="117" t="s">
        <v>221</v>
      </c>
      <c r="B130" s="305" t="str">
        <f>_xlfn.IFERROR(+B120/B126,"-")</f>
        <v>-</v>
      </c>
      <c r="C130" s="88"/>
      <c r="D130" s="92"/>
    </row>
    <row r="131" spans="1:4" ht="28.5" customHeight="1">
      <c r="A131" s="117"/>
      <c r="B131" s="308"/>
      <c r="C131" s="88"/>
      <c r="D131" s="92"/>
    </row>
    <row r="132" spans="1:4" ht="36" customHeight="1">
      <c r="A132" s="320" t="s">
        <v>222</v>
      </c>
      <c r="B132" s="321"/>
      <c r="C132" s="321"/>
      <c r="D132" s="322"/>
    </row>
    <row r="133" spans="1:4" ht="15">
      <c r="A133" s="97"/>
      <c r="B133" s="88"/>
      <c r="C133" s="88"/>
      <c r="D133" s="92"/>
    </row>
    <row r="134" spans="1:4" ht="15.75" thickBot="1">
      <c r="A134" s="102"/>
      <c r="B134" s="103"/>
      <c r="C134" s="103"/>
      <c r="D134" s="104"/>
    </row>
  </sheetData>
  <sheetProtection password="C0F2" sheet="1" objects="1" scenarios="1"/>
  <mergeCells count="18">
    <mergeCell ref="A11:D11"/>
    <mergeCell ref="A14:D14"/>
    <mergeCell ref="A119:D119"/>
    <mergeCell ref="A125:D125"/>
    <mergeCell ref="A87:D87"/>
    <mergeCell ref="A20:D20"/>
    <mergeCell ref="A84:D84"/>
    <mergeCell ref="A114:D114"/>
    <mergeCell ref="A122:D122"/>
    <mergeCell ref="A111:D111"/>
    <mergeCell ref="A102:D102"/>
    <mergeCell ref="A91:B91"/>
    <mergeCell ref="A92:B92"/>
    <mergeCell ref="A16:B16"/>
    <mergeCell ref="A22:B22"/>
    <mergeCell ref="A93:B93"/>
    <mergeCell ref="A129:D129"/>
    <mergeCell ref="A132:D132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theme="8" tint="0.39998000860214233"/>
  </sheetPr>
  <dimension ref="A1:I46"/>
  <sheetViews>
    <sheetView showGridLines="0" zoomScaleSheetLayoutView="90" workbookViewId="0" topLeftCell="A25">
      <selection activeCell="A42" sqref="A42:D42"/>
    </sheetView>
  </sheetViews>
  <sheetFormatPr defaultColWidth="11.421875" defaultRowHeight="15"/>
  <cols>
    <col min="1" max="2" width="17.00390625" style="15" customWidth="1"/>
    <col min="3" max="3" width="15.57421875" style="15" customWidth="1"/>
    <col min="4" max="4" width="14.57421875" style="15" customWidth="1"/>
    <col min="5" max="5" width="18.7109375" style="15" customWidth="1"/>
    <col min="6" max="6" width="22.421875" style="15" customWidth="1"/>
    <col min="7" max="7" width="15.421875" style="15" customWidth="1"/>
    <col min="8" max="8" width="16.00390625" style="15" customWidth="1"/>
    <col min="9" max="9" width="25.7109375" style="15" customWidth="1"/>
    <col min="10" max="16384" width="11.421875" style="15" customWidth="1"/>
  </cols>
  <sheetData>
    <row r="1" spans="1:9" ht="19.5" customHeight="1">
      <c r="A1" s="329" t="s">
        <v>11</v>
      </c>
      <c r="B1" s="330"/>
      <c r="C1" s="330"/>
      <c r="D1" s="330"/>
      <c r="E1" s="330"/>
      <c r="F1" s="330"/>
      <c r="G1" s="330"/>
      <c r="H1" s="330"/>
      <c r="I1" s="331"/>
    </row>
    <row r="2" spans="1:9" ht="19.5" customHeight="1">
      <c r="A2" s="9"/>
      <c r="B2" s="10"/>
      <c r="C2" s="10"/>
      <c r="D2" s="10"/>
      <c r="E2" s="10"/>
      <c r="F2" s="10"/>
      <c r="G2" s="10"/>
      <c r="H2" s="10"/>
      <c r="I2" s="18"/>
    </row>
    <row r="3" spans="1:9" ht="19.5" customHeight="1">
      <c r="A3" s="335" t="s">
        <v>190</v>
      </c>
      <c r="B3" s="336"/>
      <c r="C3" s="336"/>
      <c r="D3" s="336"/>
      <c r="E3" s="336"/>
      <c r="F3" s="336"/>
      <c r="G3" s="336"/>
      <c r="H3" s="336"/>
      <c r="I3" s="337"/>
    </row>
    <row r="4" spans="1:9" ht="25.5" customHeight="1">
      <c r="A4" s="223" t="s">
        <v>187</v>
      </c>
      <c r="B4" s="222"/>
      <c r="C4" s="222"/>
      <c r="D4" s="222"/>
      <c r="E4" s="221"/>
      <c r="F4" s="221"/>
      <c r="G4" s="10"/>
      <c r="H4" s="10"/>
      <c r="I4" s="18"/>
    </row>
    <row r="5" spans="1:9" ht="33" customHeight="1">
      <c r="A5" s="338" t="s">
        <v>208</v>
      </c>
      <c r="B5" s="339"/>
      <c r="C5" s="339"/>
      <c r="D5" s="339"/>
      <c r="E5" s="339"/>
      <c r="F5" s="339"/>
      <c r="G5" s="339"/>
      <c r="H5" s="339"/>
      <c r="I5" s="340"/>
    </row>
    <row r="6" spans="1:9" ht="16.5" thickBot="1">
      <c r="A6" s="9"/>
      <c r="B6" s="10"/>
      <c r="C6" s="10"/>
      <c r="D6" s="10"/>
      <c r="E6" s="10"/>
      <c r="F6" s="10"/>
      <c r="G6" s="10"/>
      <c r="H6" s="10"/>
      <c r="I6" s="18"/>
    </row>
    <row r="7" spans="1:9" s="16" customFormat="1" ht="22.5" customHeight="1" thickBot="1">
      <c r="A7" s="332" t="s">
        <v>12</v>
      </c>
      <c r="B7" s="333"/>
      <c r="C7" s="333"/>
      <c r="D7" s="333"/>
      <c r="E7" s="333"/>
      <c r="F7" s="333"/>
      <c r="G7" s="333"/>
      <c r="H7" s="333"/>
      <c r="I7" s="334"/>
    </row>
    <row r="8" spans="1:9" ht="51.75" thickBot="1">
      <c r="A8" s="8" t="s">
        <v>38</v>
      </c>
      <c r="B8" s="8" t="s">
        <v>13</v>
      </c>
      <c r="C8" s="8" t="s">
        <v>14</v>
      </c>
      <c r="D8" s="14" t="s">
        <v>26</v>
      </c>
      <c r="E8" s="14" t="s">
        <v>15</v>
      </c>
      <c r="F8" s="8" t="s">
        <v>16</v>
      </c>
      <c r="G8" s="8" t="s">
        <v>17</v>
      </c>
      <c r="H8" s="8" t="s">
        <v>18</v>
      </c>
      <c r="I8" s="13" t="s">
        <v>19</v>
      </c>
    </row>
    <row r="9" spans="1:9" ht="15">
      <c r="A9" s="11" t="s">
        <v>6</v>
      </c>
      <c r="B9" s="106"/>
      <c r="C9" s="106"/>
      <c r="D9" s="263">
        <f>_xlfn.IFERROR(+C9*B9*12,"-")</f>
        <v>0</v>
      </c>
      <c r="E9" s="108"/>
      <c r="F9" s="106"/>
      <c r="G9" s="263">
        <f>IF(D9&gt;0,$E$9+F9*B9,0)</f>
        <v>0</v>
      </c>
      <c r="H9" s="263">
        <f>+C9*G9</f>
        <v>0</v>
      </c>
      <c r="I9" s="264">
        <f>+H9*12</f>
        <v>0</v>
      </c>
    </row>
    <row r="10" spans="1:9" ht="15">
      <c r="A10" s="11" t="s">
        <v>7</v>
      </c>
      <c r="B10" s="106"/>
      <c r="C10" s="106"/>
      <c r="D10" s="263">
        <f>+C10*B10*12</f>
        <v>0</v>
      </c>
      <c r="E10" s="108"/>
      <c r="F10" s="106"/>
      <c r="G10" s="263">
        <f>IF(D10&gt;0,10*F9+$E$9+(B10-10)*F10,0)</f>
        <v>0</v>
      </c>
      <c r="H10" s="263">
        <f>+C10*G10</f>
        <v>0</v>
      </c>
      <c r="I10" s="264">
        <f>+H10*12</f>
        <v>0</v>
      </c>
    </row>
    <row r="11" spans="1:9" ht="15">
      <c r="A11" s="11" t="s">
        <v>8</v>
      </c>
      <c r="B11" s="106"/>
      <c r="C11" s="106"/>
      <c r="D11" s="263">
        <f>+C11*B11*12</f>
        <v>0</v>
      </c>
      <c r="E11" s="108"/>
      <c r="F11" s="106"/>
      <c r="G11" s="263">
        <f>IF(D11&gt;0,$E$9+10*F9+20*F10+(B11-30)*F11,0)</f>
        <v>0</v>
      </c>
      <c r="H11" s="263">
        <f>+C11*G11</f>
        <v>0</v>
      </c>
      <c r="I11" s="264">
        <f>+H11*12</f>
        <v>0</v>
      </c>
    </row>
    <row r="12" spans="1:9" ht="15" thickBot="1">
      <c r="A12" s="12" t="s">
        <v>9</v>
      </c>
      <c r="B12" s="107"/>
      <c r="C12" s="107"/>
      <c r="D12" s="263">
        <f>+C12*B12*12</f>
        <v>0</v>
      </c>
      <c r="E12" s="108"/>
      <c r="F12" s="107"/>
      <c r="G12" s="265">
        <f>IF(D12&gt;0,$E$9+10*F9+20*F10+30*F11+(B12-60)*F12,0)</f>
        <v>0</v>
      </c>
      <c r="H12" s="265">
        <f>+C12*G12</f>
        <v>0</v>
      </c>
      <c r="I12" s="266">
        <f>+H12*12</f>
        <v>0</v>
      </c>
    </row>
    <row r="13" spans="1:9" s="16" customFormat="1" ht="21.75" customHeight="1" thickBot="1">
      <c r="A13" s="74"/>
      <c r="B13" s="268">
        <f>SUM(B9:B12)</f>
        <v>0</v>
      </c>
      <c r="C13" s="268">
        <f>SUM(C9:C12)</f>
        <v>0</v>
      </c>
      <c r="D13" s="268">
        <f>SUM(D9:D12)</f>
        <v>0</v>
      </c>
      <c r="E13" s="75"/>
      <c r="F13" s="75"/>
      <c r="G13" s="268">
        <f>SUM(G9:G12)</f>
        <v>0</v>
      </c>
      <c r="H13" s="268">
        <f>SUM(H9:H12)</f>
        <v>0</v>
      </c>
      <c r="I13" s="269">
        <f>SUM(I9:I12)</f>
        <v>0</v>
      </c>
    </row>
    <row r="14" spans="1:9" ht="16.5" thickBot="1">
      <c r="A14" s="6"/>
      <c r="B14" s="7"/>
      <c r="C14" s="17"/>
      <c r="D14" s="17"/>
      <c r="E14" s="17"/>
      <c r="F14" s="17"/>
      <c r="G14" s="17"/>
      <c r="H14" s="17"/>
      <c r="I14" s="19"/>
    </row>
    <row r="15" spans="1:9" s="16" customFormat="1" ht="22.5" customHeight="1" thickBot="1">
      <c r="A15" s="332" t="s">
        <v>20</v>
      </c>
      <c r="B15" s="333"/>
      <c r="C15" s="333"/>
      <c r="D15" s="333"/>
      <c r="E15" s="333"/>
      <c r="F15" s="333"/>
      <c r="G15" s="333"/>
      <c r="H15" s="333"/>
      <c r="I15" s="334"/>
    </row>
    <row r="16" spans="1:9" ht="57" customHeight="1" thickBot="1">
      <c r="A16" s="8" t="str">
        <f aca="true" t="shared" si="0" ref="A16:I16">+A8</f>
        <v>RANGO DE CONSUMO</v>
      </c>
      <c r="B16" s="8" t="str">
        <f t="shared" si="0"/>
        <v>CONSUMO PROMEDIO MENSUAL</v>
      </c>
      <c r="C16" s="8" t="str">
        <f t="shared" si="0"/>
        <v>NÚMERO DE ABONADOS POR RANGO</v>
      </c>
      <c r="D16" s="14" t="str">
        <f t="shared" si="0"/>
        <v>CONSUMO ANUAL</v>
      </c>
      <c r="E16" s="14" t="str">
        <f t="shared" si="0"/>
        <v>TARIFA BASE PROPUESTA</v>
      </c>
      <c r="F16" s="8" t="str">
        <f t="shared" si="0"/>
        <v>COSTO POR METRO CÚBICO PROPUESTO</v>
      </c>
      <c r="G16" s="8" t="str">
        <f t="shared" si="0"/>
        <v>PAGO MENSUAL PROMEDIO POR ABONADO</v>
      </c>
      <c r="H16" s="8" t="str">
        <f t="shared" si="0"/>
        <v>FACTURACION MENSUAL</v>
      </c>
      <c r="I16" s="13" t="str">
        <f t="shared" si="0"/>
        <v>FACTURACION ANUAL</v>
      </c>
    </row>
    <row r="17" spans="1:9" ht="15">
      <c r="A17" s="11" t="s">
        <v>6</v>
      </c>
      <c r="B17" s="106"/>
      <c r="C17" s="106"/>
      <c r="D17" s="263">
        <f>+C17*B17*12</f>
        <v>0</v>
      </c>
      <c r="E17" s="108"/>
      <c r="F17" s="106"/>
      <c r="G17" s="263">
        <f>IF(D17,$E$17+(B17*F17),0)</f>
        <v>0</v>
      </c>
      <c r="H17" s="263">
        <f>+C17*G17</f>
        <v>0</v>
      </c>
      <c r="I17" s="264">
        <f>+H17*12</f>
        <v>0</v>
      </c>
    </row>
    <row r="18" spans="1:9" ht="15">
      <c r="A18" s="11" t="s">
        <v>7</v>
      </c>
      <c r="B18" s="106"/>
      <c r="C18" s="106"/>
      <c r="D18" s="263">
        <f>+C18*B18*12</f>
        <v>0</v>
      </c>
      <c r="E18" s="108"/>
      <c r="F18" s="106"/>
      <c r="G18" s="263">
        <f>IF(D18&gt;0,$E$17+10*F17+(B18-10)*F18,0)</f>
        <v>0</v>
      </c>
      <c r="H18" s="263">
        <f>+C18*G18</f>
        <v>0</v>
      </c>
      <c r="I18" s="264">
        <f>+H18*12</f>
        <v>0</v>
      </c>
    </row>
    <row r="19" spans="1:9" ht="15">
      <c r="A19" s="11" t="s">
        <v>8</v>
      </c>
      <c r="B19" s="106"/>
      <c r="C19" s="106"/>
      <c r="D19" s="263">
        <f>+C19*B19*12</f>
        <v>0</v>
      </c>
      <c r="E19" s="108"/>
      <c r="F19" s="106"/>
      <c r="G19" s="263">
        <f>IF(D19&gt;0,$E$17+10*F17+20*F18+(B19-30)*F19,0)</f>
        <v>0</v>
      </c>
      <c r="H19" s="263">
        <f>+C19*G19</f>
        <v>0</v>
      </c>
      <c r="I19" s="264">
        <f>+H19*12</f>
        <v>0</v>
      </c>
    </row>
    <row r="20" spans="1:9" ht="15" thickBot="1">
      <c r="A20" s="12" t="s">
        <v>9</v>
      </c>
      <c r="B20" s="107"/>
      <c r="C20" s="107"/>
      <c r="D20" s="263">
        <f>+C20*B20*12</f>
        <v>0</v>
      </c>
      <c r="E20" s="108"/>
      <c r="F20" s="107"/>
      <c r="G20" s="265">
        <f>IF(D20&gt;0,E17+10*F17+20*F18+30*F19+(B20-60)*F20,0)</f>
        <v>0</v>
      </c>
      <c r="H20" s="265">
        <f>+C20*G20</f>
        <v>0</v>
      </c>
      <c r="I20" s="266">
        <f>+H20*12</f>
        <v>0</v>
      </c>
    </row>
    <row r="21" spans="1:9" ht="16.5" thickBot="1">
      <c r="A21" s="74" t="s">
        <v>10</v>
      </c>
      <c r="B21" s="268">
        <f>SUM(B17:B20)</f>
        <v>0</v>
      </c>
      <c r="C21" s="268">
        <f>SUM(C17:C20)</f>
        <v>0</v>
      </c>
      <c r="D21" s="268">
        <f>SUM(D17:D20)</f>
        <v>0</v>
      </c>
      <c r="E21" s="75"/>
      <c r="F21" s="75"/>
      <c r="G21" s="268">
        <f>SUM(G17:G20)</f>
        <v>0</v>
      </c>
      <c r="H21" s="268">
        <f>SUM(H17:H20)</f>
        <v>0</v>
      </c>
      <c r="I21" s="269">
        <f>SUM(I17:I20)</f>
        <v>0</v>
      </c>
    </row>
    <row r="22" spans="1:9" ht="15">
      <c r="A22" s="20"/>
      <c r="B22" s="17"/>
      <c r="C22" s="17"/>
      <c r="D22" s="17"/>
      <c r="E22" s="17"/>
      <c r="F22" s="17"/>
      <c r="G22" s="17"/>
      <c r="H22" s="17"/>
      <c r="I22" s="19"/>
    </row>
    <row r="23" spans="1:9" ht="15" thickBot="1">
      <c r="A23" s="20"/>
      <c r="B23" s="17"/>
      <c r="C23" s="17"/>
      <c r="D23" s="17"/>
      <c r="E23" s="17"/>
      <c r="F23" s="17"/>
      <c r="G23" s="17"/>
      <c r="H23" s="17"/>
      <c r="I23" s="19"/>
    </row>
    <row r="24" spans="1:9" s="16" customFormat="1" ht="24.75" customHeight="1" thickBot="1">
      <c r="A24" s="120" t="s">
        <v>39</v>
      </c>
      <c r="B24" s="121"/>
      <c r="C24" s="121"/>
      <c r="D24" s="121"/>
      <c r="E24" s="121"/>
      <c r="F24" s="121"/>
      <c r="G24" s="121"/>
      <c r="H24" s="121"/>
      <c r="I24" s="270">
        <f>+I21+I13</f>
        <v>0</v>
      </c>
    </row>
    <row r="25" spans="1:9" ht="15">
      <c r="A25" s="20"/>
      <c r="B25" s="17"/>
      <c r="C25" s="17"/>
      <c r="D25" s="17"/>
      <c r="E25" s="17"/>
      <c r="F25" s="17"/>
      <c r="G25" s="17"/>
      <c r="H25" s="17"/>
      <c r="I25" s="19"/>
    </row>
    <row r="26" spans="1:9" ht="15">
      <c r="A26" s="20"/>
      <c r="B26" s="17"/>
      <c r="C26" s="17"/>
      <c r="D26" s="17"/>
      <c r="E26" s="17"/>
      <c r="F26" s="17"/>
      <c r="G26" s="17"/>
      <c r="H26" s="17"/>
      <c r="I26" s="19"/>
    </row>
    <row r="27" spans="1:9" ht="15">
      <c r="A27" s="223"/>
      <c r="B27" s="222"/>
      <c r="C27" s="222"/>
      <c r="D27" s="222"/>
      <c r="E27" s="221"/>
      <c r="F27" s="221"/>
      <c r="G27" s="17"/>
      <c r="H27" s="17"/>
      <c r="I27" s="19"/>
    </row>
    <row r="28" spans="1:9" ht="29.25" customHeight="1">
      <c r="A28" s="335" t="s">
        <v>191</v>
      </c>
      <c r="B28" s="336"/>
      <c r="C28" s="336"/>
      <c r="D28" s="336"/>
      <c r="E28" s="336"/>
      <c r="F28" s="336"/>
      <c r="G28" s="336"/>
      <c r="H28" s="336"/>
      <c r="I28" s="337"/>
    </row>
    <row r="29" spans="1:9" s="234" customFormat="1" ht="29.25" customHeight="1">
      <c r="A29" s="223" t="s">
        <v>187</v>
      </c>
      <c r="B29" s="222"/>
      <c r="C29" s="222"/>
      <c r="D29" s="222"/>
      <c r="E29" s="221"/>
      <c r="F29" s="221"/>
      <c r="G29" s="233"/>
      <c r="H29" s="233"/>
      <c r="I29" s="237"/>
    </row>
    <row r="30" spans="1:9" s="234" customFormat="1" ht="14.25" customHeight="1">
      <c r="A30" s="338" t="s">
        <v>206</v>
      </c>
      <c r="B30" s="339"/>
      <c r="C30" s="339"/>
      <c r="D30" s="339"/>
      <c r="E30" s="339"/>
      <c r="F30" s="339"/>
      <c r="G30" s="339"/>
      <c r="H30" s="339"/>
      <c r="I30" s="340"/>
    </row>
    <row r="31" spans="1:9" ht="14.25" customHeight="1" thickBot="1">
      <c r="A31" s="239"/>
      <c r="B31" s="236"/>
      <c r="C31" s="236"/>
      <c r="D31" s="236"/>
      <c r="E31" s="236"/>
      <c r="F31" s="236"/>
      <c r="G31" s="236"/>
      <c r="H31" s="236"/>
      <c r="I31" s="238"/>
    </row>
    <row r="32" spans="1:9" s="235" customFormat="1" ht="27.75" customHeight="1" thickBot="1">
      <c r="A32" s="341" t="s">
        <v>203</v>
      </c>
      <c r="B32" s="342"/>
      <c r="C32" s="342"/>
      <c r="D32" s="342"/>
      <c r="E32" s="342"/>
      <c r="F32" s="343"/>
      <c r="G32" s="175"/>
      <c r="H32" s="242"/>
      <c r="I32" s="243"/>
    </row>
    <row r="33" spans="1:9" ht="54.75" customHeight="1" thickBot="1">
      <c r="A33" s="232" t="s">
        <v>142</v>
      </c>
      <c r="B33" s="232" t="s">
        <v>144</v>
      </c>
      <c r="C33" s="232" t="s">
        <v>143</v>
      </c>
      <c r="D33" s="232" t="s">
        <v>145</v>
      </c>
      <c r="E33" s="232" t="s">
        <v>18</v>
      </c>
      <c r="F33" s="231" t="s">
        <v>204</v>
      </c>
      <c r="G33" s="234"/>
      <c r="H33" s="236"/>
      <c r="I33" s="238"/>
    </row>
    <row r="34" spans="1:9" ht="22.5" customHeight="1" thickBot="1">
      <c r="A34" s="240"/>
      <c r="B34" s="241"/>
      <c r="C34" s="241"/>
      <c r="D34" s="241"/>
      <c r="E34" s="267">
        <f>+A34*B34+C34*D34</f>
        <v>0</v>
      </c>
      <c r="F34" s="267">
        <f>+E34*12</f>
        <v>0</v>
      </c>
      <c r="H34" s="236"/>
      <c r="I34" s="238"/>
    </row>
    <row r="35" spans="1:9" ht="22.5" customHeight="1">
      <c r="A35" s="234"/>
      <c r="B35" s="234"/>
      <c r="C35" s="234"/>
      <c r="D35" s="234"/>
      <c r="E35" s="234"/>
      <c r="F35" s="234"/>
      <c r="G35" s="234"/>
      <c r="H35" s="236"/>
      <c r="I35" s="238"/>
    </row>
    <row r="36" spans="1:9" s="201" customFormat="1" ht="27.75" customHeight="1">
      <c r="A36" s="335" t="s">
        <v>192</v>
      </c>
      <c r="B36" s="336"/>
      <c r="C36" s="336"/>
      <c r="D36" s="336"/>
      <c r="E36" s="336"/>
      <c r="F36" s="336"/>
      <c r="G36" s="336"/>
      <c r="H36" s="336"/>
      <c r="I36" s="337"/>
    </row>
    <row r="37" spans="1:9" s="127" customFormat="1" ht="14.25" customHeight="1">
      <c r="A37" s="223" t="s">
        <v>187</v>
      </c>
      <c r="B37" s="222"/>
      <c r="C37" s="222"/>
      <c r="D37" s="222"/>
      <c r="E37" s="221"/>
      <c r="F37" s="221"/>
      <c r="G37" s="244"/>
      <c r="H37" s="244"/>
      <c r="I37" s="245"/>
    </row>
    <row r="38" spans="1:9" s="127" customFormat="1" ht="14.25" customHeight="1">
      <c r="A38" s="338" t="s">
        <v>207</v>
      </c>
      <c r="B38" s="339"/>
      <c r="C38" s="339"/>
      <c r="D38" s="339"/>
      <c r="E38" s="339"/>
      <c r="F38" s="339"/>
      <c r="G38" s="339"/>
      <c r="H38" s="339"/>
      <c r="I38" s="340"/>
    </row>
    <row r="39" spans="1:9" s="127" customFormat="1" ht="15" thickBot="1">
      <c r="A39" s="338"/>
      <c r="B39" s="339"/>
      <c r="C39" s="339"/>
      <c r="D39" s="339"/>
      <c r="E39" s="339"/>
      <c r="F39" s="339"/>
      <c r="G39" s="339"/>
      <c r="H39" s="339"/>
      <c r="I39" s="340"/>
    </row>
    <row r="40" spans="1:9" s="127" customFormat="1" ht="22.5" customHeight="1" thickBot="1">
      <c r="A40" s="341" t="s">
        <v>205</v>
      </c>
      <c r="B40" s="342"/>
      <c r="C40" s="342"/>
      <c r="D40" s="342"/>
      <c r="E40" s="342"/>
      <c r="F40" s="343"/>
      <c r="G40" s="174"/>
      <c r="H40" s="125"/>
      <c r="I40" s="126"/>
    </row>
    <row r="41" spans="1:9" s="127" customFormat="1" ht="54.75" customHeight="1" thickBot="1">
      <c r="A41" s="232" t="s">
        <v>142</v>
      </c>
      <c r="B41" s="232" t="s">
        <v>146</v>
      </c>
      <c r="C41" s="232" t="s">
        <v>143</v>
      </c>
      <c r="D41" s="232" t="s">
        <v>147</v>
      </c>
      <c r="E41" s="232" t="s">
        <v>18</v>
      </c>
      <c r="F41" s="231" t="s">
        <v>204</v>
      </c>
      <c r="H41" s="125"/>
      <c r="I41" s="126"/>
    </row>
    <row r="42" spans="1:9" s="127" customFormat="1" ht="22.5" customHeight="1" thickBot="1">
      <c r="A42" s="240"/>
      <c r="B42" s="241"/>
      <c r="C42" s="241"/>
      <c r="D42" s="241"/>
      <c r="E42" s="267">
        <f>+A42*B42+C42*D42</f>
        <v>0</v>
      </c>
      <c r="F42" s="267">
        <f>+E42*12</f>
        <v>0</v>
      </c>
      <c r="H42" s="125"/>
      <c r="I42" s="126"/>
    </row>
    <row r="43" spans="1:9" s="127" customFormat="1" ht="22.5" customHeight="1">
      <c r="A43" s="123"/>
      <c r="B43" s="124"/>
      <c r="C43" s="124"/>
      <c r="D43" s="122"/>
      <c r="E43" s="122"/>
      <c r="F43" s="125"/>
      <c r="G43" s="125"/>
      <c r="H43" s="125"/>
      <c r="I43" s="126"/>
    </row>
    <row r="44" spans="1:9" ht="15">
      <c r="A44" s="20"/>
      <c r="B44" s="17"/>
      <c r="C44" s="17"/>
      <c r="D44" s="17"/>
      <c r="E44" s="17"/>
      <c r="F44" s="17"/>
      <c r="G44" s="17"/>
      <c r="H44" s="17"/>
      <c r="I44" s="19"/>
    </row>
    <row r="45" spans="1:9" ht="15" thickBot="1">
      <c r="A45" s="20"/>
      <c r="B45" s="17"/>
      <c r="C45" s="17"/>
      <c r="D45" s="17"/>
      <c r="E45" s="17"/>
      <c r="F45" s="17"/>
      <c r="G45" s="17"/>
      <c r="H45" s="17"/>
      <c r="I45" s="19"/>
    </row>
    <row r="46" spans="1:9" ht="27.75" customHeight="1" thickBot="1">
      <c r="A46" s="120"/>
      <c r="B46" s="121"/>
      <c r="C46" s="121"/>
      <c r="D46" s="121"/>
      <c r="E46" s="121"/>
      <c r="F46" s="121"/>
      <c r="G46" s="121"/>
      <c r="H46" s="121"/>
      <c r="I46" s="270">
        <f>+I24+F34+F42</f>
        <v>0</v>
      </c>
    </row>
  </sheetData>
  <sheetProtection password="C0F2" sheet="1" objects="1" scenarios="1"/>
  <mergeCells count="12">
    <mergeCell ref="A40:F40"/>
    <mergeCell ref="A36:I36"/>
    <mergeCell ref="A38:I38"/>
    <mergeCell ref="A28:I28"/>
    <mergeCell ref="A39:I39"/>
    <mergeCell ref="A30:I30"/>
    <mergeCell ref="A32:F32"/>
    <mergeCell ref="A1:I1"/>
    <mergeCell ref="A7:I7"/>
    <mergeCell ref="A15:I15"/>
    <mergeCell ref="A3:I3"/>
    <mergeCell ref="A5:I5"/>
  </mergeCells>
  <printOptions/>
  <pageMargins left="0.7" right="0.7" top="0.75" bottom="0.75" header="0.3" footer="0.3"/>
  <pageSetup horizontalDpi="600" verticalDpi="600" orientation="portrait" paperSize="9" scale="63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9" tint="-0.24997000396251678"/>
  </sheetPr>
  <dimension ref="A1:Q137"/>
  <sheetViews>
    <sheetView showGridLines="0" zoomScale="90" zoomScaleNormal="90" zoomScaleSheetLayoutView="90" workbookViewId="0" topLeftCell="A37">
      <selection activeCell="B48" sqref="B48:F52"/>
    </sheetView>
  </sheetViews>
  <sheetFormatPr defaultColWidth="11.421875" defaultRowHeight="15"/>
  <cols>
    <col min="1" max="1" width="2.421875" style="21" customWidth="1"/>
    <col min="2" max="2" width="16.140625" style="21" customWidth="1"/>
    <col min="3" max="3" width="20.00390625" style="21" customWidth="1"/>
    <col min="4" max="4" width="12.7109375" style="21" customWidth="1"/>
    <col min="5" max="5" width="13.140625" style="21" hidden="1" customWidth="1"/>
    <col min="6" max="6" width="15.421875" style="21" customWidth="1"/>
    <col min="7" max="7" width="1.1484375" style="21" customWidth="1"/>
    <col min="8" max="8" width="17.8515625" style="21" customWidth="1"/>
    <col min="9" max="9" width="14.8515625" style="21" customWidth="1"/>
    <col min="10" max="10" width="0.85546875" style="21" customWidth="1"/>
    <col min="11" max="11" width="18.00390625" style="21" customWidth="1"/>
    <col min="12" max="12" width="0.71875" style="21" customWidth="1"/>
    <col min="13" max="13" width="11.421875" style="21" customWidth="1"/>
    <col min="14" max="14" width="17.57421875" style="21" customWidth="1"/>
    <col min="15" max="15" width="11.421875" style="21" customWidth="1"/>
    <col min="16" max="16" width="0.85546875" style="21" customWidth="1"/>
    <col min="17" max="17" width="12.421875" style="21" customWidth="1"/>
    <col min="18" max="256" width="11.421875" style="21" customWidth="1"/>
    <col min="257" max="257" width="2.421875" style="21" customWidth="1"/>
    <col min="258" max="258" width="16.140625" style="21" customWidth="1"/>
    <col min="259" max="259" width="20.00390625" style="21" customWidth="1"/>
    <col min="260" max="260" width="12.7109375" style="21" customWidth="1"/>
    <col min="261" max="261" width="13.140625" style="21" customWidth="1"/>
    <col min="262" max="262" width="13.57421875" style="21" customWidth="1"/>
    <col min="263" max="263" width="1.1484375" style="21" customWidth="1"/>
    <col min="264" max="264" width="17.8515625" style="21" customWidth="1"/>
    <col min="265" max="265" width="14.8515625" style="21" customWidth="1"/>
    <col min="266" max="266" width="0.85546875" style="21" customWidth="1"/>
    <col min="267" max="267" width="18.00390625" style="21" customWidth="1"/>
    <col min="268" max="268" width="0.71875" style="21" customWidth="1"/>
    <col min="269" max="269" width="11.421875" style="21" customWidth="1"/>
    <col min="270" max="270" width="17.57421875" style="21" customWidth="1"/>
    <col min="271" max="271" width="11.421875" style="21" customWidth="1"/>
    <col min="272" max="272" width="0.85546875" style="21" customWidth="1"/>
    <col min="273" max="273" width="12.421875" style="21" customWidth="1"/>
    <col min="274" max="512" width="11.421875" style="21" customWidth="1"/>
    <col min="513" max="513" width="2.421875" style="21" customWidth="1"/>
    <col min="514" max="514" width="16.140625" style="21" customWidth="1"/>
    <col min="515" max="515" width="20.00390625" style="21" customWidth="1"/>
    <col min="516" max="516" width="12.7109375" style="21" customWidth="1"/>
    <col min="517" max="517" width="13.140625" style="21" customWidth="1"/>
    <col min="518" max="518" width="13.57421875" style="21" customWidth="1"/>
    <col min="519" max="519" width="1.1484375" style="21" customWidth="1"/>
    <col min="520" max="520" width="17.8515625" style="21" customWidth="1"/>
    <col min="521" max="521" width="14.8515625" style="21" customWidth="1"/>
    <col min="522" max="522" width="0.85546875" style="21" customWidth="1"/>
    <col min="523" max="523" width="18.00390625" style="21" customWidth="1"/>
    <col min="524" max="524" width="0.71875" style="21" customWidth="1"/>
    <col min="525" max="525" width="11.421875" style="21" customWidth="1"/>
    <col min="526" max="526" width="17.57421875" style="21" customWidth="1"/>
    <col min="527" max="527" width="11.421875" style="21" customWidth="1"/>
    <col min="528" max="528" width="0.85546875" style="21" customWidth="1"/>
    <col min="529" max="529" width="12.421875" style="21" customWidth="1"/>
    <col min="530" max="768" width="11.421875" style="21" customWidth="1"/>
    <col min="769" max="769" width="2.421875" style="21" customWidth="1"/>
    <col min="770" max="770" width="16.140625" style="21" customWidth="1"/>
    <col min="771" max="771" width="20.00390625" style="21" customWidth="1"/>
    <col min="772" max="772" width="12.7109375" style="21" customWidth="1"/>
    <col min="773" max="773" width="13.140625" style="21" customWidth="1"/>
    <col min="774" max="774" width="13.57421875" style="21" customWidth="1"/>
    <col min="775" max="775" width="1.1484375" style="21" customWidth="1"/>
    <col min="776" max="776" width="17.8515625" style="21" customWidth="1"/>
    <col min="777" max="777" width="14.8515625" style="21" customWidth="1"/>
    <col min="778" max="778" width="0.85546875" style="21" customWidth="1"/>
    <col min="779" max="779" width="18.00390625" style="21" customWidth="1"/>
    <col min="780" max="780" width="0.71875" style="21" customWidth="1"/>
    <col min="781" max="781" width="11.421875" style="21" customWidth="1"/>
    <col min="782" max="782" width="17.57421875" style="21" customWidth="1"/>
    <col min="783" max="783" width="11.421875" style="21" customWidth="1"/>
    <col min="784" max="784" width="0.85546875" style="21" customWidth="1"/>
    <col min="785" max="785" width="12.421875" style="21" customWidth="1"/>
    <col min="786" max="1024" width="11.421875" style="21" customWidth="1"/>
    <col min="1025" max="1025" width="2.421875" style="21" customWidth="1"/>
    <col min="1026" max="1026" width="16.140625" style="21" customWidth="1"/>
    <col min="1027" max="1027" width="20.00390625" style="21" customWidth="1"/>
    <col min="1028" max="1028" width="12.7109375" style="21" customWidth="1"/>
    <col min="1029" max="1029" width="13.140625" style="21" customWidth="1"/>
    <col min="1030" max="1030" width="13.57421875" style="21" customWidth="1"/>
    <col min="1031" max="1031" width="1.1484375" style="21" customWidth="1"/>
    <col min="1032" max="1032" width="17.8515625" style="21" customWidth="1"/>
    <col min="1033" max="1033" width="14.8515625" style="21" customWidth="1"/>
    <col min="1034" max="1034" width="0.85546875" style="21" customWidth="1"/>
    <col min="1035" max="1035" width="18.00390625" style="21" customWidth="1"/>
    <col min="1036" max="1036" width="0.71875" style="21" customWidth="1"/>
    <col min="1037" max="1037" width="11.421875" style="21" customWidth="1"/>
    <col min="1038" max="1038" width="17.57421875" style="21" customWidth="1"/>
    <col min="1039" max="1039" width="11.421875" style="21" customWidth="1"/>
    <col min="1040" max="1040" width="0.85546875" style="21" customWidth="1"/>
    <col min="1041" max="1041" width="12.421875" style="21" customWidth="1"/>
    <col min="1042" max="1280" width="11.421875" style="21" customWidth="1"/>
    <col min="1281" max="1281" width="2.421875" style="21" customWidth="1"/>
    <col min="1282" max="1282" width="16.140625" style="21" customWidth="1"/>
    <col min="1283" max="1283" width="20.00390625" style="21" customWidth="1"/>
    <col min="1284" max="1284" width="12.7109375" style="21" customWidth="1"/>
    <col min="1285" max="1285" width="13.140625" style="21" customWidth="1"/>
    <col min="1286" max="1286" width="13.57421875" style="21" customWidth="1"/>
    <col min="1287" max="1287" width="1.1484375" style="21" customWidth="1"/>
    <col min="1288" max="1288" width="17.8515625" style="21" customWidth="1"/>
    <col min="1289" max="1289" width="14.8515625" style="21" customWidth="1"/>
    <col min="1290" max="1290" width="0.85546875" style="21" customWidth="1"/>
    <col min="1291" max="1291" width="18.00390625" style="21" customWidth="1"/>
    <col min="1292" max="1292" width="0.71875" style="21" customWidth="1"/>
    <col min="1293" max="1293" width="11.421875" style="21" customWidth="1"/>
    <col min="1294" max="1294" width="17.57421875" style="21" customWidth="1"/>
    <col min="1295" max="1295" width="11.421875" style="21" customWidth="1"/>
    <col min="1296" max="1296" width="0.85546875" style="21" customWidth="1"/>
    <col min="1297" max="1297" width="12.421875" style="21" customWidth="1"/>
    <col min="1298" max="1536" width="11.421875" style="21" customWidth="1"/>
    <col min="1537" max="1537" width="2.421875" style="21" customWidth="1"/>
    <col min="1538" max="1538" width="16.140625" style="21" customWidth="1"/>
    <col min="1539" max="1539" width="20.00390625" style="21" customWidth="1"/>
    <col min="1540" max="1540" width="12.7109375" style="21" customWidth="1"/>
    <col min="1541" max="1541" width="13.140625" style="21" customWidth="1"/>
    <col min="1542" max="1542" width="13.57421875" style="21" customWidth="1"/>
    <col min="1543" max="1543" width="1.1484375" style="21" customWidth="1"/>
    <col min="1544" max="1544" width="17.8515625" style="21" customWidth="1"/>
    <col min="1545" max="1545" width="14.8515625" style="21" customWidth="1"/>
    <col min="1546" max="1546" width="0.85546875" style="21" customWidth="1"/>
    <col min="1547" max="1547" width="18.00390625" style="21" customWidth="1"/>
    <col min="1548" max="1548" width="0.71875" style="21" customWidth="1"/>
    <col min="1549" max="1549" width="11.421875" style="21" customWidth="1"/>
    <col min="1550" max="1550" width="17.57421875" style="21" customWidth="1"/>
    <col min="1551" max="1551" width="11.421875" style="21" customWidth="1"/>
    <col min="1552" max="1552" width="0.85546875" style="21" customWidth="1"/>
    <col min="1553" max="1553" width="12.421875" style="21" customWidth="1"/>
    <col min="1554" max="1792" width="11.421875" style="21" customWidth="1"/>
    <col min="1793" max="1793" width="2.421875" style="21" customWidth="1"/>
    <col min="1794" max="1794" width="16.140625" style="21" customWidth="1"/>
    <col min="1795" max="1795" width="20.00390625" style="21" customWidth="1"/>
    <col min="1796" max="1796" width="12.7109375" style="21" customWidth="1"/>
    <col min="1797" max="1797" width="13.140625" style="21" customWidth="1"/>
    <col min="1798" max="1798" width="13.57421875" style="21" customWidth="1"/>
    <col min="1799" max="1799" width="1.1484375" style="21" customWidth="1"/>
    <col min="1800" max="1800" width="17.8515625" style="21" customWidth="1"/>
    <col min="1801" max="1801" width="14.8515625" style="21" customWidth="1"/>
    <col min="1802" max="1802" width="0.85546875" style="21" customWidth="1"/>
    <col min="1803" max="1803" width="18.00390625" style="21" customWidth="1"/>
    <col min="1804" max="1804" width="0.71875" style="21" customWidth="1"/>
    <col min="1805" max="1805" width="11.421875" style="21" customWidth="1"/>
    <col min="1806" max="1806" width="17.57421875" style="21" customWidth="1"/>
    <col min="1807" max="1807" width="11.421875" style="21" customWidth="1"/>
    <col min="1808" max="1808" width="0.85546875" style="21" customWidth="1"/>
    <col min="1809" max="1809" width="12.421875" style="21" customWidth="1"/>
    <col min="1810" max="2048" width="11.421875" style="21" customWidth="1"/>
    <col min="2049" max="2049" width="2.421875" style="21" customWidth="1"/>
    <col min="2050" max="2050" width="16.140625" style="21" customWidth="1"/>
    <col min="2051" max="2051" width="20.00390625" style="21" customWidth="1"/>
    <col min="2052" max="2052" width="12.7109375" style="21" customWidth="1"/>
    <col min="2053" max="2053" width="13.140625" style="21" customWidth="1"/>
    <col min="2054" max="2054" width="13.57421875" style="21" customWidth="1"/>
    <col min="2055" max="2055" width="1.1484375" style="21" customWidth="1"/>
    <col min="2056" max="2056" width="17.8515625" style="21" customWidth="1"/>
    <col min="2057" max="2057" width="14.8515625" style="21" customWidth="1"/>
    <col min="2058" max="2058" width="0.85546875" style="21" customWidth="1"/>
    <col min="2059" max="2059" width="18.00390625" style="21" customWidth="1"/>
    <col min="2060" max="2060" width="0.71875" style="21" customWidth="1"/>
    <col min="2061" max="2061" width="11.421875" style="21" customWidth="1"/>
    <col min="2062" max="2062" width="17.57421875" style="21" customWidth="1"/>
    <col min="2063" max="2063" width="11.421875" style="21" customWidth="1"/>
    <col min="2064" max="2064" width="0.85546875" style="21" customWidth="1"/>
    <col min="2065" max="2065" width="12.421875" style="21" customWidth="1"/>
    <col min="2066" max="2304" width="11.421875" style="21" customWidth="1"/>
    <col min="2305" max="2305" width="2.421875" style="21" customWidth="1"/>
    <col min="2306" max="2306" width="16.140625" style="21" customWidth="1"/>
    <col min="2307" max="2307" width="20.00390625" style="21" customWidth="1"/>
    <col min="2308" max="2308" width="12.7109375" style="21" customWidth="1"/>
    <col min="2309" max="2309" width="13.140625" style="21" customWidth="1"/>
    <col min="2310" max="2310" width="13.57421875" style="21" customWidth="1"/>
    <col min="2311" max="2311" width="1.1484375" style="21" customWidth="1"/>
    <col min="2312" max="2312" width="17.8515625" style="21" customWidth="1"/>
    <col min="2313" max="2313" width="14.8515625" style="21" customWidth="1"/>
    <col min="2314" max="2314" width="0.85546875" style="21" customWidth="1"/>
    <col min="2315" max="2315" width="18.00390625" style="21" customWidth="1"/>
    <col min="2316" max="2316" width="0.71875" style="21" customWidth="1"/>
    <col min="2317" max="2317" width="11.421875" style="21" customWidth="1"/>
    <col min="2318" max="2318" width="17.57421875" style="21" customWidth="1"/>
    <col min="2319" max="2319" width="11.421875" style="21" customWidth="1"/>
    <col min="2320" max="2320" width="0.85546875" style="21" customWidth="1"/>
    <col min="2321" max="2321" width="12.421875" style="21" customWidth="1"/>
    <col min="2322" max="2560" width="11.421875" style="21" customWidth="1"/>
    <col min="2561" max="2561" width="2.421875" style="21" customWidth="1"/>
    <col min="2562" max="2562" width="16.140625" style="21" customWidth="1"/>
    <col min="2563" max="2563" width="20.00390625" style="21" customWidth="1"/>
    <col min="2564" max="2564" width="12.7109375" style="21" customWidth="1"/>
    <col min="2565" max="2565" width="13.140625" style="21" customWidth="1"/>
    <col min="2566" max="2566" width="13.57421875" style="21" customWidth="1"/>
    <col min="2567" max="2567" width="1.1484375" style="21" customWidth="1"/>
    <col min="2568" max="2568" width="17.8515625" style="21" customWidth="1"/>
    <col min="2569" max="2569" width="14.8515625" style="21" customWidth="1"/>
    <col min="2570" max="2570" width="0.85546875" style="21" customWidth="1"/>
    <col min="2571" max="2571" width="18.00390625" style="21" customWidth="1"/>
    <col min="2572" max="2572" width="0.71875" style="21" customWidth="1"/>
    <col min="2573" max="2573" width="11.421875" style="21" customWidth="1"/>
    <col min="2574" max="2574" width="17.57421875" style="21" customWidth="1"/>
    <col min="2575" max="2575" width="11.421875" style="21" customWidth="1"/>
    <col min="2576" max="2576" width="0.85546875" style="21" customWidth="1"/>
    <col min="2577" max="2577" width="12.421875" style="21" customWidth="1"/>
    <col min="2578" max="2816" width="11.421875" style="21" customWidth="1"/>
    <col min="2817" max="2817" width="2.421875" style="21" customWidth="1"/>
    <col min="2818" max="2818" width="16.140625" style="21" customWidth="1"/>
    <col min="2819" max="2819" width="20.00390625" style="21" customWidth="1"/>
    <col min="2820" max="2820" width="12.7109375" style="21" customWidth="1"/>
    <col min="2821" max="2821" width="13.140625" style="21" customWidth="1"/>
    <col min="2822" max="2822" width="13.57421875" style="21" customWidth="1"/>
    <col min="2823" max="2823" width="1.1484375" style="21" customWidth="1"/>
    <col min="2824" max="2824" width="17.8515625" style="21" customWidth="1"/>
    <col min="2825" max="2825" width="14.8515625" style="21" customWidth="1"/>
    <col min="2826" max="2826" width="0.85546875" style="21" customWidth="1"/>
    <col min="2827" max="2827" width="18.00390625" style="21" customWidth="1"/>
    <col min="2828" max="2828" width="0.71875" style="21" customWidth="1"/>
    <col min="2829" max="2829" width="11.421875" style="21" customWidth="1"/>
    <col min="2830" max="2830" width="17.57421875" style="21" customWidth="1"/>
    <col min="2831" max="2831" width="11.421875" style="21" customWidth="1"/>
    <col min="2832" max="2832" width="0.85546875" style="21" customWidth="1"/>
    <col min="2833" max="2833" width="12.421875" style="21" customWidth="1"/>
    <col min="2834" max="3072" width="11.421875" style="21" customWidth="1"/>
    <col min="3073" max="3073" width="2.421875" style="21" customWidth="1"/>
    <col min="3074" max="3074" width="16.140625" style="21" customWidth="1"/>
    <col min="3075" max="3075" width="20.00390625" style="21" customWidth="1"/>
    <col min="3076" max="3076" width="12.7109375" style="21" customWidth="1"/>
    <col min="3077" max="3077" width="13.140625" style="21" customWidth="1"/>
    <col min="3078" max="3078" width="13.57421875" style="21" customWidth="1"/>
    <col min="3079" max="3079" width="1.1484375" style="21" customWidth="1"/>
    <col min="3080" max="3080" width="17.8515625" style="21" customWidth="1"/>
    <col min="3081" max="3081" width="14.8515625" style="21" customWidth="1"/>
    <col min="3082" max="3082" width="0.85546875" style="21" customWidth="1"/>
    <col min="3083" max="3083" width="18.00390625" style="21" customWidth="1"/>
    <col min="3084" max="3084" width="0.71875" style="21" customWidth="1"/>
    <col min="3085" max="3085" width="11.421875" style="21" customWidth="1"/>
    <col min="3086" max="3086" width="17.57421875" style="21" customWidth="1"/>
    <col min="3087" max="3087" width="11.421875" style="21" customWidth="1"/>
    <col min="3088" max="3088" width="0.85546875" style="21" customWidth="1"/>
    <col min="3089" max="3089" width="12.421875" style="21" customWidth="1"/>
    <col min="3090" max="3328" width="11.421875" style="21" customWidth="1"/>
    <col min="3329" max="3329" width="2.421875" style="21" customWidth="1"/>
    <col min="3330" max="3330" width="16.140625" style="21" customWidth="1"/>
    <col min="3331" max="3331" width="20.00390625" style="21" customWidth="1"/>
    <col min="3332" max="3332" width="12.7109375" style="21" customWidth="1"/>
    <col min="3333" max="3333" width="13.140625" style="21" customWidth="1"/>
    <col min="3334" max="3334" width="13.57421875" style="21" customWidth="1"/>
    <col min="3335" max="3335" width="1.1484375" style="21" customWidth="1"/>
    <col min="3336" max="3336" width="17.8515625" style="21" customWidth="1"/>
    <col min="3337" max="3337" width="14.8515625" style="21" customWidth="1"/>
    <col min="3338" max="3338" width="0.85546875" style="21" customWidth="1"/>
    <col min="3339" max="3339" width="18.00390625" style="21" customWidth="1"/>
    <col min="3340" max="3340" width="0.71875" style="21" customWidth="1"/>
    <col min="3341" max="3341" width="11.421875" style="21" customWidth="1"/>
    <col min="3342" max="3342" width="17.57421875" style="21" customWidth="1"/>
    <col min="3343" max="3343" width="11.421875" style="21" customWidth="1"/>
    <col min="3344" max="3344" width="0.85546875" style="21" customWidth="1"/>
    <col min="3345" max="3345" width="12.421875" style="21" customWidth="1"/>
    <col min="3346" max="3584" width="11.421875" style="21" customWidth="1"/>
    <col min="3585" max="3585" width="2.421875" style="21" customWidth="1"/>
    <col min="3586" max="3586" width="16.140625" style="21" customWidth="1"/>
    <col min="3587" max="3587" width="20.00390625" style="21" customWidth="1"/>
    <col min="3588" max="3588" width="12.7109375" style="21" customWidth="1"/>
    <col min="3589" max="3589" width="13.140625" style="21" customWidth="1"/>
    <col min="3590" max="3590" width="13.57421875" style="21" customWidth="1"/>
    <col min="3591" max="3591" width="1.1484375" style="21" customWidth="1"/>
    <col min="3592" max="3592" width="17.8515625" style="21" customWidth="1"/>
    <col min="3593" max="3593" width="14.8515625" style="21" customWidth="1"/>
    <col min="3594" max="3594" width="0.85546875" style="21" customWidth="1"/>
    <col min="3595" max="3595" width="18.00390625" style="21" customWidth="1"/>
    <col min="3596" max="3596" width="0.71875" style="21" customWidth="1"/>
    <col min="3597" max="3597" width="11.421875" style="21" customWidth="1"/>
    <col min="3598" max="3598" width="17.57421875" style="21" customWidth="1"/>
    <col min="3599" max="3599" width="11.421875" style="21" customWidth="1"/>
    <col min="3600" max="3600" width="0.85546875" style="21" customWidth="1"/>
    <col min="3601" max="3601" width="12.421875" style="21" customWidth="1"/>
    <col min="3602" max="3840" width="11.421875" style="21" customWidth="1"/>
    <col min="3841" max="3841" width="2.421875" style="21" customWidth="1"/>
    <col min="3842" max="3842" width="16.140625" style="21" customWidth="1"/>
    <col min="3843" max="3843" width="20.00390625" style="21" customWidth="1"/>
    <col min="3844" max="3844" width="12.7109375" style="21" customWidth="1"/>
    <col min="3845" max="3845" width="13.140625" style="21" customWidth="1"/>
    <col min="3846" max="3846" width="13.57421875" style="21" customWidth="1"/>
    <col min="3847" max="3847" width="1.1484375" style="21" customWidth="1"/>
    <col min="3848" max="3848" width="17.8515625" style="21" customWidth="1"/>
    <col min="3849" max="3849" width="14.8515625" style="21" customWidth="1"/>
    <col min="3850" max="3850" width="0.85546875" style="21" customWidth="1"/>
    <col min="3851" max="3851" width="18.00390625" style="21" customWidth="1"/>
    <col min="3852" max="3852" width="0.71875" style="21" customWidth="1"/>
    <col min="3853" max="3853" width="11.421875" style="21" customWidth="1"/>
    <col min="3854" max="3854" width="17.57421875" style="21" customWidth="1"/>
    <col min="3855" max="3855" width="11.421875" style="21" customWidth="1"/>
    <col min="3856" max="3856" width="0.85546875" style="21" customWidth="1"/>
    <col min="3857" max="3857" width="12.421875" style="21" customWidth="1"/>
    <col min="3858" max="4096" width="11.421875" style="21" customWidth="1"/>
    <col min="4097" max="4097" width="2.421875" style="21" customWidth="1"/>
    <col min="4098" max="4098" width="16.140625" style="21" customWidth="1"/>
    <col min="4099" max="4099" width="20.00390625" style="21" customWidth="1"/>
    <col min="4100" max="4100" width="12.7109375" style="21" customWidth="1"/>
    <col min="4101" max="4101" width="13.140625" style="21" customWidth="1"/>
    <col min="4102" max="4102" width="13.57421875" style="21" customWidth="1"/>
    <col min="4103" max="4103" width="1.1484375" style="21" customWidth="1"/>
    <col min="4104" max="4104" width="17.8515625" style="21" customWidth="1"/>
    <col min="4105" max="4105" width="14.8515625" style="21" customWidth="1"/>
    <col min="4106" max="4106" width="0.85546875" style="21" customWidth="1"/>
    <col min="4107" max="4107" width="18.00390625" style="21" customWidth="1"/>
    <col min="4108" max="4108" width="0.71875" style="21" customWidth="1"/>
    <col min="4109" max="4109" width="11.421875" style="21" customWidth="1"/>
    <col min="4110" max="4110" width="17.57421875" style="21" customWidth="1"/>
    <col min="4111" max="4111" width="11.421875" style="21" customWidth="1"/>
    <col min="4112" max="4112" width="0.85546875" style="21" customWidth="1"/>
    <col min="4113" max="4113" width="12.421875" style="21" customWidth="1"/>
    <col min="4114" max="4352" width="11.421875" style="21" customWidth="1"/>
    <col min="4353" max="4353" width="2.421875" style="21" customWidth="1"/>
    <col min="4354" max="4354" width="16.140625" style="21" customWidth="1"/>
    <col min="4355" max="4355" width="20.00390625" style="21" customWidth="1"/>
    <col min="4356" max="4356" width="12.7109375" style="21" customWidth="1"/>
    <col min="4357" max="4357" width="13.140625" style="21" customWidth="1"/>
    <col min="4358" max="4358" width="13.57421875" style="21" customWidth="1"/>
    <col min="4359" max="4359" width="1.1484375" style="21" customWidth="1"/>
    <col min="4360" max="4360" width="17.8515625" style="21" customWidth="1"/>
    <col min="4361" max="4361" width="14.8515625" style="21" customWidth="1"/>
    <col min="4362" max="4362" width="0.85546875" style="21" customWidth="1"/>
    <col min="4363" max="4363" width="18.00390625" style="21" customWidth="1"/>
    <col min="4364" max="4364" width="0.71875" style="21" customWidth="1"/>
    <col min="4365" max="4365" width="11.421875" style="21" customWidth="1"/>
    <col min="4366" max="4366" width="17.57421875" style="21" customWidth="1"/>
    <col min="4367" max="4367" width="11.421875" style="21" customWidth="1"/>
    <col min="4368" max="4368" width="0.85546875" style="21" customWidth="1"/>
    <col min="4369" max="4369" width="12.421875" style="21" customWidth="1"/>
    <col min="4370" max="4608" width="11.421875" style="21" customWidth="1"/>
    <col min="4609" max="4609" width="2.421875" style="21" customWidth="1"/>
    <col min="4610" max="4610" width="16.140625" style="21" customWidth="1"/>
    <col min="4611" max="4611" width="20.00390625" style="21" customWidth="1"/>
    <col min="4612" max="4612" width="12.7109375" style="21" customWidth="1"/>
    <col min="4613" max="4613" width="13.140625" style="21" customWidth="1"/>
    <col min="4614" max="4614" width="13.57421875" style="21" customWidth="1"/>
    <col min="4615" max="4615" width="1.1484375" style="21" customWidth="1"/>
    <col min="4616" max="4616" width="17.8515625" style="21" customWidth="1"/>
    <col min="4617" max="4617" width="14.8515625" style="21" customWidth="1"/>
    <col min="4618" max="4618" width="0.85546875" style="21" customWidth="1"/>
    <col min="4619" max="4619" width="18.00390625" style="21" customWidth="1"/>
    <col min="4620" max="4620" width="0.71875" style="21" customWidth="1"/>
    <col min="4621" max="4621" width="11.421875" style="21" customWidth="1"/>
    <col min="4622" max="4622" width="17.57421875" style="21" customWidth="1"/>
    <col min="4623" max="4623" width="11.421875" style="21" customWidth="1"/>
    <col min="4624" max="4624" width="0.85546875" style="21" customWidth="1"/>
    <col min="4625" max="4625" width="12.421875" style="21" customWidth="1"/>
    <col min="4626" max="4864" width="11.421875" style="21" customWidth="1"/>
    <col min="4865" max="4865" width="2.421875" style="21" customWidth="1"/>
    <col min="4866" max="4866" width="16.140625" style="21" customWidth="1"/>
    <col min="4867" max="4867" width="20.00390625" style="21" customWidth="1"/>
    <col min="4868" max="4868" width="12.7109375" style="21" customWidth="1"/>
    <col min="4869" max="4869" width="13.140625" style="21" customWidth="1"/>
    <col min="4870" max="4870" width="13.57421875" style="21" customWidth="1"/>
    <col min="4871" max="4871" width="1.1484375" style="21" customWidth="1"/>
    <col min="4872" max="4872" width="17.8515625" style="21" customWidth="1"/>
    <col min="4873" max="4873" width="14.8515625" style="21" customWidth="1"/>
    <col min="4874" max="4874" width="0.85546875" style="21" customWidth="1"/>
    <col min="4875" max="4875" width="18.00390625" style="21" customWidth="1"/>
    <col min="4876" max="4876" width="0.71875" style="21" customWidth="1"/>
    <col min="4877" max="4877" width="11.421875" style="21" customWidth="1"/>
    <col min="4878" max="4878" width="17.57421875" style="21" customWidth="1"/>
    <col min="4879" max="4879" width="11.421875" style="21" customWidth="1"/>
    <col min="4880" max="4880" width="0.85546875" style="21" customWidth="1"/>
    <col min="4881" max="4881" width="12.421875" style="21" customWidth="1"/>
    <col min="4882" max="5120" width="11.421875" style="21" customWidth="1"/>
    <col min="5121" max="5121" width="2.421875" style="21" customWidth="1"/>
    <col min="5122" max="5122" width="16.140625" style="21" customWidth="1"/>
    <col min="5123" max="5123" width="20.00390625" style="21" customWidth="1"/>
    <col min="5124" max="5124" width="12.7109375" style="21" customWidth="1"/>
    <col min="5125" max="5125" width="13.140625" style="21" customWidth="1"/>
    <col min="5126" max="5126" width="13.57421875" style="21" customWidth="1"/>
    <col min="5127" max="5127" width="1.1484375" style="21" customWidth="1"/>
    <col min="5128" max="5128" width="17.8515625" style="21" customWidth="1"/>
    <col min="5129" max="5129" width="14.8515625" style="21" customWidth="1"/>
    <col min="5130" max="5130" width="0.85546875" style="21" customWidth="1"/>
    <col min="5131" max="5131" width="18.00390625" style="21" customWidth="1"/>
    <col min="5132" max="5132" width="0.71875" style="21" customWidth="1"/>
    <col min="5133" max="5133" width="11.421875" style="21" customWidth="1"/>
    <col min="5134" max="5134" width="17.57421875" style="21" customWidth="1"/>
    <col min="5135" max="5135" width="11.421875" style="21" customWidth="1"/>
    <col min="5136" max="5136" width="0.85546875" style="21" customWidth="1"/>
    <col min="5137" max="5137" width="12.421875" style="21" customWidth="1"/>
    <col min="5138" max="5376" width="11.421875" style="21" customWidth="1"/>
    <col min="5377" max="5377" width="2.421875" style="21" customWidth="1"/>
    <col min="5378" max="5378" width="16.140625" style="21" customWidth="1"/>
    <col min="5379" max="5379" width="20.00390625" style="21" customWidth="1"/>
    <col min="5380" max="5380" width="12.7109375" style="21" customWidth="1"/>
    <col min="5381" max="5381" width="13.140625" style="21" customWidth="1"/>
    <col min="5382" max="5382" width="13.57421875" style="21" customWidth="1"/>
    <col min="5383" max="5383" width="1.1484375" style="21" customWidth="1"/>
    <col min="5384" max="5384" width="17.8515625" style="21" customWidth="1"/>
    <col min="5385" max="5385" width="14.8515625" style="21" customWidth="1"/>
    <col min="5386" max="5386" width="0.85546875" style="21" customWidth="1"/>
    <col min="5387" max="5387" width="18.00390625" style="21" customWidth="1"/>
    <col min="5388" max="5388" width="0.71875" style="21" customWidth="1"/>
    <col min="5389" max="5389" width="11.421875" style="21" customWidth="1"/>
    <col min="5390" max="5390" width="17.57421875" style="21" customWidth="1"/>
    <col min="5391" max="5391" width="11.421875" style="21" customWidth="1"/>
    <col min="5392" max="5392" width="0.85546875" style="21" customWidth="1"/>
    <col min="5393" max="5393" width="12.421875" style="21" customWidth="1"/>
    <col min="5394" max="5632" width="11.421875" style="21" customWidth="1"/>
    <col min="5633" max="5633" width="2.421875" style="21" customWidth="1"/>
    <col min="5634" max="5634" width="16.140625" style="21" customWidth="1"/>
    <col min="5635" max="5635" width="20.00390625" style="21" customWidth="1"/>
    <col min="5636" max="5636" width="12.7109375" style="21" customWidth="1"/>
    <col min="5637" max="5637" width="13.140625" style="21" customWidth="1"/>
    <col min="5638" max="5638" width="13.57421875" style="21" customWidth="1"/>
    <col min="5639" max="5639" width="1.1484375" style="21" customWidth="1"/>
    <col min="5640" max="5640" width="17.8515625" style="21" customWidth="1"/>
    <col min="5641" max="5641" width="14.8515625" style="21" customWidth="1"/>
    <col min="5642" max="5642" width="0.85546875" style="21" customWidth="1"/>
    <col min="5643" max="5643" width="18.00390625" style="21" customWidth="1"/>
    <col min="5644" max="5644" width="0.71875" style="21" customWidth="1"/>
    <col min="5645" max="5645" width="11.421875" style="21" customWidth="1"/>
    <col min="5646" max="5646" width="17.57421875" style="21" customWidth="1"/>
    <col min="5647" max="5647" width="11.421875" style="21" customWidth="1"/>
    <col min="5648" max="5648" width="0.85546875" style="21" customWidth="1"/>
    <col min="5649" max="5649" width="12.421875" style="21" customWidth="1"/>
    <col min="5650" max="5888" width="11.421875" style="21" customWidth="1"/>
    <col min="5889" max="5889" width="2.421875" style="21" customWidth="1"/>
    <col min="5890" max="5890" width="16.140625" style="21" customWidth="1"/>
    <col min="5891" max="5891" width="20.00390625" style="21" customWidth="1"/>
    <col min="5892" max="5892" width="12.7109375" style="21" customWidth="1"/>
    <col min="5893" max="5893" width="13.140625" style="21" customWidth="1"/>
    <col min="5894" max="5894" width="13.57421875" style="21" customWidth="1"/>
    <col min="5895" max="5895" width="1.1484375" style="21" customWidth="1"/>
    <col min="5896" max="5896" width="17.8515625" style="21" customWidth="1"/>
    <col min="5897" max="5897" width="14.8515625" style="21" customWidth="1"/>
    <col min="5898" max="5898" width="0.85546875" style="21" customWidth="1"/>
    <col min="5899" max="5899" width="18.00390625" style="21" customWidth="1"/>
    <col min="5900" max="5900" width="0.71875" style="21" customWidth="1"/>
    <col min="5901" max="5901" width="11.421875" style="21" customWidth="1"/>
    <col min="5902" max="5902" width="17.57421875" style="21" customWidth="1"/>
    <col min="5903" max="5903" width="11.421875" style="21" customWidth="1"/>
    <col min="5904" max="5904" width="0.85546875" style="21" customWidth="1"/>
    <col min="5905" max="5905" width="12.421875" style="21" customWidth="1"/>
    <col min="5906" max="6144" width="11.421875" style="21" customWidth="1"/>
    <col min="6145" max="6145" width="2.421875" style="21" customWidth="1"/>
    <col min="6146" max="6146" width="16.140625" style="21" customWidth="1"/>
    <col min="6147" max="6147" width="20.00390625" style="21" customWidth="1"/>
    <col min="6148" max="6148" width="12.7109375" style="21" customWidth="1"/>
    <col min="6149" max="6149" width="13.140625" style="21" customWidth="1"/>
    <col min="6150" max="6150" width="13.57421875" style="21" customWidth="1"/>
    <col min="6151" max="6151" width="1.1484375" style="21" customWidth="1"/>
    <col min="6152" max="6152" width="17.8515625" style="21" customWidth="1"/>
    <col min="6153" max="6153" width="14.8515625" style="21" customWidth="1"/>
    <col min="6154" max="6154" width="0.85546875" style="21" customWidth="1"/>
    <col min="6155" max="6155" width="18.00390625" style="21" customWidth="1"/>
    <col min="6156" max="6156" width="0.71875" style="21" customWidth="1"/>
    <col min="6157" max="6157" width="11.421875" style="21" customWidth="1"/>
    <col min="6158" max="6158" width="17.57421875" style="21" customWidth="1"/>
    <col min="6159" max="6159" width="11.421875" style="21" customWidth="1"/>
    <col min="6160" max="6160" width="0.85546875" style="21" customWidth="1"/>
    <col min="6161" max="6161" width="12.421875" style="21" customWidth="1"/>
    <col min="6162" max="6400" width="11.421875" style="21" customWidth="1"/>
    <col min="6401" max="6401" width="2.421875" style="21" customWidth="1"/>
    <col min="6402" max="6402" width="16.140625" style="21" customWidth="1"/>
    <col min="6403" max="6403" width="20.00390625" style="21" customWidth="1"/>
    <col min="6404" max="6404" width="12.7109375" style="21" customWidth="1"/>
    <col min="6405" max="6405" width="13.140625" style="21" customWidth="1"/>
    <col min="6406" max="6406" width="13.57421875" style="21" customWidth="1"/>
    <col min="6407" max="6407" width="1.1484375" style="21" customWidth="1"/>
    <col min="6408" max="6408" width="17.8515625" style="21" customWidth="1"/>
    <col min="6409" max="6409" width="14.8515625" style="21" customWidth="1"/>
    <col min="6410" max="6410" width="0.85546875" style="21" customWidth="1"/>
    <col min="6411" max="6411" width="18.00390625" style="21" customWidth="1"/>
    <col min="6412" max="6412" width="0.71875" style="21" customWidth="1"/>
    <col min="6413" max="6413" width="11.421875" style="21" customWidth="1"/>
    <col min="6414" max="6414" width="17.57421875" style="21" customWidth="1"/>
    <col min="6415" max="6415" width="11.421875" style="21" customWidth="1"/>
    <col min="6416" max="6416" width="0.85546875" style="21" customWidth="1"/>
    <col min="6417" max="6417" width="12.421875" style="21" customWidth="1"/>
    <col min="6418" max="6656" width="11.421875" style="21" customWidth="1"/>
    <col min="6657" max="6657" width="2.421875" style="21" customWidth="1"/>
    <col min="6658" max="6658" width="16.140625" style="21" customWidth="1"/>
    <col min="6659" max="6659" width="20.00390625" style="21" customWidth="1"/>
    <col min="6660" max="6660" width="12.7109375" style="21" customWidth="1"/>
    <col min="6661" max="6661" width="13.140625" style="21" customWidth="1"/>
    <col min="6662" max="6662" width="13.57421875" style="21" customWidth="1"/>
    <col min="6663" max="6663" width="1.1484375" style="21" customWidth="1"/>
    <col min="6664" max="6664" width="17.8515625" style="21" customWidth="1"/>
    <col min="6665" max="6665" width="14.8515625" style="21" customWidth="1"/>
    <col min="6666" max="6666" width="0.85546875" style="21" customWidth="1"/>
    <col min="6667" max="6667" width="18.00390625" style="21" customWidth="1"/>
    <col min="6668" max="6668" width="0.71875" style="21" customWidth="1"/>
    <col min="6669" max="6669" width="11.421875" style="21" customWidth="1"/>
    <col min="6670" max="6670" width="17.57421875" style="21" customWidth="1"/>
    <col min="6671" max="6671" width="11.421875" style="21" customWidth="1"/>
    <col min="6672" max="6672" width="0.85546875" style="21" customWidth="1"/>
    <col min="6673" max="6673" width="12.421875" style="21" customWidth="1"/>
    <col min="6674" max="6912" width="11.421875" style="21" customWidth="1"/>
    <col min="6913" max="6913" width="2.421875" style="21" customWidth="1"/>
    <col min="6914" max="6914" width="16.140625" style="21" customWidth="1"/>
    <col min="6915" max="6915" width="20.00390625" style="21" customWidth="1"/>
    <col min="6916" max="6916" width="12.7109375" style="21" customWidth="1"/>
    <col min="6917" max="6917" width="13.140625" style="21" customWidth="1"/>
    <col min="6918" max="6918" width="13.57421875" style="21" customWidth="1"/>
    <col min="6919" max="6919" width="1.1484375" style="21" customWidth="1"/>
    <col min="6920" max="6920" width="17.8515625" style="21" customWidth="1"/>
    <col min="6921" max="6921" width="14.8515625" style="21" customWidth="1"/>
    <col min="6922" max="6922" width="0.85546875" style="21" customWidth="1"/>
    <col min="6923" max="6923" width="18.00390625" style="21" customWidth="1"/>
    <col min="6924" max="6924" width="0.71875" style="21" customWidth="1"/>
    <col min="6925" max="6925" width="11.421875" style="21" customWidth="1"/>
    <col min="6926" max="6926" width="17.57421875" style="21" customWidth="1"/>
    <col min="6927" max="6927" width="11.421875" style="21" customWidth="1"/>
    <col min="6928" max="6928" width="0.85546875" style="21" customWidth="1"/>
    <col min="6929" max="6929" width="12.421875" style="21" customWidth="1"/>
    <col min="6930" max="7168" width="11.421875" style="21" customWidth="1"/>
    <col min="7169" max="7169" width="2.421875" style="21" customWidth="1"/>
    <col min="7170" max="7170" width="16.140625" style="21" customWidth="1"/>
    <col min="7171" max="7171" width="20.00390625" style="21" customWidth="1"/>
    <col min="7172" max="7172" width="12.7109375" style="21" customWidth="1"/>
    <col min="7173" max="7173" width="13.140625" style="21" customWidth="1"/>
    <col min="7174" max="7174" width="13.57421875" style="21" customWidth="1"/>
    <col min="7175" max="7175" width="1.1484375" style="21" customWidth="1"/>
    <col min="7176" max="7176" width="17.8515625" style="21" customWidth="1"/>
    <col min="7177" max="7177" width="14.8515625" style="21" customWidth="1"/>
    <col min="7178" max="7178" width="0.85546875" style="21" customWidth="1"/>
    <col min="7179" max="7179" width="18.00390625" style="21" customWidth="1"/>
    <col min="7180" max="7180" width="0.71875" style="21" customWidth="1"/>
    <col min="7181" max="7181" width="11.421875" style="21" customWidth="1"/>
    <col min="7182" max="7182" width="17.57421875" style="21" customWidth="1"/>
    <col min="7183" max="7183" width="11.421875" style="21" customWidth="1"/>
    <col min="7184" max="7184" width="0.85546875" style="21" customWidth="1"/>
    <col min="7185" max="7185" width="12.421875" style="21" customWidth="1"/>
    <col min="7186" max="7424" width="11.421875" style="21" customWidth="1"/>
    <col min="7425" max="7425" width="2.421875" style="21" customWidth="1"/>
    <col min="7426" max="7426" width="16.140625" style="21" customWidth="1"/>
    <col min="7427" max="7427" width="20.00390625" style="21" customWidth="1"/>
    <col min="7428" max="7428" width="12.7109375" style="21" customWidth="1"/>
    <col min="7429" max="7429" width="13.140625" style="21" customWidth="1"/>
    <col min="7430" max="7430" width="13.57421875" style="21" customWidth="1"/>
    <col min="7431" max="7431" width="1.1484375" style="21" customWidth="1"/>
    <col min="7432" max="7432" width="17.8515625" style="21" customWidth="1"/>
    <col min="7433" max="7433" width="14.8515625" style="21" customWidth="1"/>
    <col min="7434" max="7434" width="0.85546875" style="21" customWidth="1"/>
    <col min="7435" max="7435" width="18.00390625" style="21" customWidth="1"/>
    <col min="7436" max="7436" width="0.71875" style="21" customWidth="1"/>
    <col min="7437" max="7437" width="11.421875" style="21" customWidth="1"/>
    <col min="7438" max="7438" width="17.57421875" style="21" customWidth="1"/>
    <col min="7439" max="7439" width="11.421875" style="21" customWidth="1"/>
    <col min="7440" max="7440" width="0.85546875" style="21" customWidth="1"/>
    <col min="7441" max="7441" width="12.421875" style="21" customWidth="1"/>
    <col min="7442" max="7680" width="11.421875" style="21" customWidth="1"/>
    <col min="7681" max="7681" width="2.421875" style="21" customWidth="1"/>
    <col min="7682" max="7682" width="16.140625" style="21" customWidth="1"/>
    <col min="7683" max="7683" width="20.00390625" style="21" customWidth="1"/>
    <col min="7684" max="7684" width="12.7109375" style="21" customWidth="1"/>
    <col min="7685" max="7685" width="13.140625" style="21" customWidth="1"/>
    <col min="7686" max="7686" width="13.57421875" style="21" customWidth="1"/>
    <col min="7687" max="7687" width="1.1484375" style="21" customWidth="1"/>
    <col min="7688" max="7688" width="17.8515625" style="21" customWidth="1"/>
    <col min="7689" max="7689" width="14.8515625" style="21" customWidth="1"/>
    <col min="7690" max="7690" width="0.85546875" style="21" customWidth="1"/>
    <col min="7691" max="7691" width="18.00390625" style="21" customWidth="1"/>
    <col min="7692" max="7692" width="0.71875" style="21" customWidth="1"/>
    <col min="7693" max="7693" width="11.421875" style="21" customWidth="1"/>
    <col min="7694" max="7694" width="17.57421875" style="21" customWidth="1"/>
    <col min="7695" max="7695" width="11.421875" style="21" customWidth="1"/>
    <col min="7696" max="7696" width="0.85546875" style="21" customWidth="1"/>
    <col min="7697" max="7697" width="12.421875" style="21" customWidth="1"/>
    <col min="7698" max="7936" width="11.421875" style="21" customWidth="1"/>
    <col min="7937" max="7937" width="2.421875" style="21" customWidth="1"/>
    <col min="7938" max="7938" width="16.140625" style="21" customWidth="1"/>
    <col min="7939" max="7939" width="20.00390625" style="21" customWidth="1"/>
    <col min="7940" max="7940" width="12.7109375" style="21" customWidth="1"/>
    <col min="7941" max="7941" width="13.140625" style="21" customWidth="1"/>
    <col min="7942" max="7942" width="13.57421875" style="21" customWidth="1"/>
    <col min="7943" max="7943" width="1.1484375" style="21" customWidth="1"/>
    <col min="7944" max="7944" width="17.8515625" style="21" customWidth="1"/>
    <col min="7945" max="7945" width="14.8515625" style="21" customWidth="1"/>
    <col min="7946" max="7946" width="0.85546875" style="21" customWidth="1"/>
    <col min="7947" max="7947" width="18.00390625" style="21" customWidth="1"/>
    <col min="7948" max="7948" width="0.71875" style="21" customWidth="1"/>
    <col min="7949" max="7949" width="11.421875" style="21" customWidth="1"/>
    <col min="7950" max="7950" width="17.57421875" style="21" customWidth="1"/>
    <col min="7951" max="7951" width="11.421875" style="21" customWidth="1"/>
    <col min="7952" max="7952" width="0.85546875" style="21" customWidth="1"/>
    <col min="7953" max="7953" width="12.421875" style="21" customWidth="1"/>
    <col min="7954" max="8192" width="11.421875" style="21" customWidth="1"/>
    <col min="8193" max="8193" width="2.421875" style="21" customWidth="1"/>
    <col min="8194" max="8194" width="16.140625" style="21" customWidth="1"/>
    <col min="8195" max="8195" width="20.00390625" style="21" customWidth="1"/>
    <col min="8196" max="8196" width="12.7109375" style="21" customWidth="1"/>
    <col min="8197" max="8197" width="13.140625" style="21" customWidth="1"/>
    <col min="8198" max="8198" width="13.57421875" style="21" customWidth="1"/>
    <col min="8199" max="8199" width="1.1484375" style="21" customWidth="1"/>
    <col min="8200" max="8200" width="17.8515625" style="21" customWidth="1"/>
    <col min="8201" max="8201" width="14.8515625" style="21" customWidth="1"/>
    <col min="8202" max="8202" width="0.85546875" style="21" customWidth="1"/>
    <col min="8203" max="8203" width="18.00390625" style="21" customWidth="1"/>
    <col min="8204" max="8204" width="0.71875" style="21" customWidth="1"/>
    <col min="8205" max="8205" width="11.421875" style="21" customWidth="1"/>
    <col min="8206" max="8206" width="17.57421875" style="21" customWidth="1"/>
    <col min="8207" max="8207" width="11.421875" style="21" customWidth="1"/>
    <col min="8208" max="8208" width="0.85546875" style="21" customWidth="1"/>
    <col min="8209" max="8209" width="12.421875" style="21" customWidth="1"/>
    <col min="8210" max="8448" width="11.421875" style="21" customWidth="1"/>
    <col min="8449" max="8449" width="2.421875" style="21" customWidth="1"/>
    <col min="8450" max="8450" width="16.140625" style="21" customWidth="1"/>
    <col min="8451" max="8451" width="20.00390625" style="21" customWidth="1"/>
    <col min="8452" max="8452" width="12.7109375" style="21" customWidth="1"/>
    <col min="8453" max="8453" width="13.140625" style="21" customWidth="1"/>
    <col min="8454" max="8454" width="13.57421875" style="21" customWidth="1"/>
    <col min="8455" max="8455" width="1.1484375" style="21" customWidth="1"/>
    <col min="8456" max="8456" width="17.8515625" style="21" customWidth="1"/>
    <col min="8457" max="8457" width="14.8515625" style="21" customWidth="1"/>
    <col min="8458" max="8458" width="0.85546875" style="21" customWidth="1"/>
    <col min="8459" max="8459" width="18.00390625" style="21" customWidth="1"/>
    <col min="8460" max="8460" width="0.71875" style="21" customWidth="1"/>
    <col min="8461" max="8461" width="11.421875" style="21" customWidth="1"/>
    <col min="8462" max="8462" width="17.57421875" style="21" customWidth="1"/>
    <col min="8463" max="8463" width="11.421875" style="21" customWidth="1"/>
    <col min="8464" max="8464" width="0.85546875" style="21" customWidth="1"/>
    <col min="8465" max="8465" width="12.421875" style="21" customWidth="1"/>
    <col min="8466" max="8704" width="11.421875" style="21" customWidth="1"/>
    <col min="8705" max="8705" width="2.421875" style="21" customWidth="1"/>
    <col min="8706" max="8706" width="16.140625" style="21" customWidth="1"/>
    <col min="8707" max="8707" width="20.00390625" style="21" customWidth="1"/>
    <col min="8708" max="8708" width="12.7109375" style="21" customWidth="1"/>
    <col min="8709" max="8709" width="13.140625" style="21" customWidth="1"/>
    <col min="8710" max="8710" width="13.57421875" style="21" customWidth="1"/>
    <col min="8711" max="8711" width="1.1484375" style="21" customWidth="1"/>
    <col min="8712" max="8712" width="17.8515625" style="21" customWidth="1"/>
    <col min="8713" max="8713" width="14.8515625" style="21" customWidth="1"/>
    <col min="8714" max="8714" width="0.85546875" style="21" customWidth="1"/>
    <col min="8715" max="8715" width="18.00390625" style="21" customWidth="1"/>
    <col min="8716" max="8716" width="0.71875" style="21" customWidth="1"/>
    <col min="8717" max="8717" width="11.421875" style="21" customWidth="1"/>
    <col min="8718" max="8718" width="17.57421875" style="21" customWidth="1"/>
    <col min="8719" max="8719" width="11.421875" style="21" customWidth="1"/>
    <col min="8720" max="8720" width="0.85546875" style="21" customWidth="1"/>
    <col min="8721" max="8721" width="12.421875" style="21" customWidth="1"/>
    <col min="8722" max="8960" width="11.421875" style="21" customWidth="1"/>
    <col min="8961" max="8961" width="2.421875" style="21" customWidth="1"/>
    <col min="8962" max="8962" width="16.140625" style="21" customWidth="1"/>
    <col min="8963" max="8963" width="20.00390625" style="21" customWidth="1"/>
    <col min="8964" max="8964" width="12.7109375" style="21" customWidth="1"/>
    <col min="8965" max="8965" width="13.140625" style="21" customWidth="1"/>
    <col min="8966" max="8966" width="13.57421875" style="21" customWidth="1"/>
    <col min="8967" max="8967" width="1.1484375" style="21" customWidth="1"/>
    <col min="8968" max="8968" width="17.8515625" style="21" customWidth="1"/>
    <col min="8969" max="8969" width="14.8515625" style="21" customWidth="1"/>
    <col min="8970" max="8970" width="0.85546875" style="21" customWidth="1"/>
    <col min="8971" max="8971" width="18.00390625" style="21" customWidth="1"/>
    <col min="8972" max="8972" width="0.71875" style="21" customWidth="1"/>
    <col min="8973" max="8973" width="11.421875" style="21" customWidth="1"/>
    <col min="8974" max="8974" width="17.57421875" style="21" customWidth="1"/>
    <col min="8975" max="8975" width="11.421875" style="21" customWidth="1"/>
    <col min="8976" max="8976" width="0.85546875" style="21" customWidth="1"/>
    <col min="8977" max="8977" width="12.421875" style="21" customWidth="1"/>
    <col min="8978" max="9216" width="11.421875" style="21" customWidth="1"/>
    <col min="9217" max="9217" width="2.421875" style="21" customWidth="1"/>
    <col min="9218" max="9218" width="16.140625" style="21" customWidth="1"/>
    <col min="9219" max="9219" width="20.00390625" style="21" customWidth="1"/>
    <col min="9220" max="9220" width="12.7109375" style="21" customWidth="1"/>
    <col min="9221" max="9221" width="13.140625" style="21" customWidth="1"/>
    <col min="9222" max="9222" width="13.57421875" style="21" customWidth="1"/>
    <col min="9223" max="9223" width="1.1484375" style="21" customWidth="1"/>
    <col min="9224" max="9224" width="17.8515625" style="21" customWidth="1"/>
    <col min="9225" max="9225" width="14.8515625" style="21" customWidth="1"/>
    <col min="9226" max="9226" width="0.85546875" style="21" customWidth="1"/>
    <col min="9227" max="9227" width="18.00390625" style="21" customWidth="1"/>
    <col min="9228" max="9228" width="0.71875" style="21" customWidth="1"/>
    <col min="9229" max="9229" width="11.421875" style="21" customWidth="1"/>
    <col min="9230" max="9230" width="17.57421875" style="21" customWidth="1"/>
    <col min="9231" max="9231" width="11.421875" style="21" customWidth="1"/>
    <col min="9232" max="9232" width="0.85546875" style="21" customWidth="1"/>
    <col min="9233" max="9233" width="12.421875" style="21" customWidth="1"/>
    <col min="9234" max="9472" width="11.421875" style="21" customWidth="1"/>
    <col min="9473" max="9473" width="2.421875" style="21" customWidth="1"/>
    <col min="9474" max="9474" width="16.140625" style="21" customWidth="1"/>
    <col min="9475" max="9475" width="20.00390625" style="21" customWidth="1"/>
    <col min="9476" max="9476" width="12.7109375" style="21" customWidth="1"/>
    <col min="9477" max="9477" width="13.140625" style="21" customWidth="1"/>
    <col min="9478" max="9478" width="13.57421875" style="21" customWidth="1"/>
    <col min="9479" max="9479" width="1.1484375" style="21" customWidth="1"/>
    <col min="9480" max="9480" width="17.8515625" style="21" customWidth="1"/>
    <col min="9481" max="9481" width="14.8515625" style="21" customWidth="1"/>
    <col min="9482" max="9482" width="0.85546875" style="21" customWidth="1"/>
    <col min="9483" max="9483" width="18.00390625" style="21" customWidth="1"/>
    <col min="9484" max="9484" width="0.71875" style="21" customWidth="1"/>
    <col min="9485" max="9485" width="11.421875" style="21" customWidth="1"/>
    <col min="9486" max="9486" width="17.57421875" style="21" customWidth="1"/>
    <col min="9487" max="9487" width="11.421875" style="21" customWidth="1"/>
    <col min="9488" max="9488" width="0.85546875" style="21" customWidth="1"/>
    <col min="9489" max="9489" width="12.421875" style="21" customWidth="1"/>
    <col min="9490" max="9728" width="11.421875" style="21" customWidth="1"/>
    <col min="9729" max="9729" width="2.421875" style="21" customWidth="1"/>
    <col min="9730" max="9730" width="16.140625" style="21" customWidth="1"/>
    <col min="9731" max="9731" width="20.00390625" style="21" customWidth="1"/>
    <col min="9732" max="9732" width="12.7109375" style="21" customWidth="1"/>
    <col min="9733" max="9733" width="13.140625" style="21" customWidth="1"/>
    <col min="9734" max="9734" width="13.57421875" style="21" customWidth="1"/>
    <col min="9735" max="9735" width="1.1484375" style="21" customWidth="1"/>
    <col min="9736" max="9736" width="17.8515625" style="21" customWidth="1"/>
    <col min="9737" max="9737" width="14.8515625" style="21" customWidth="1"/>
    <col min="9738" max="9738" width="0.85546875" style="21" customWidth="1"/>
    <col min="9739" max="9739" width="18.00390625" style="21" customWidth="1"/>
    <col min="9740" max="9740" width="0.71875" style="21" customWidth="1"/>
    <col min="9741" max="9741" width="11.421875" style="21" customWidth="1"/>
    <col min="9742" max="9742" width="17.57421875" style="21" customWidth="1"/>
    <col min="9743" max="9743" width="11.421875" style="21" customWidth="1"/>
    <col min="9744" max="9744" width="0.85546875" style="21" customWidth="1"/>
    <col min="9745" max="9745" width="12.421875" style="21" customWidth="1"/>
    <col min="9746" max="9984" width="11.421875" style="21" customWidth="1"/>
    <col min="9985" max="9985" width="2.421875" style="21" customWidth="1"/>
    <col min="9986" max="9986" width="16.140625" style="21" customWidth="1"/>
    <col min="9987" max="9987" width="20.00390625" style="21" customWidth="1"/>
    <col min="9988" max="9988" width="12.7109375" style="21" customWidth="1"/>
    <col min="9989" max="9989" width="13.140625" style="21" customWidth="1"/>
    <col min="9990" max="9990" width="13.57421875" style="21" customWidth="1"/>
    <col min="9991" max="9991" width="1.1484375" style="21" customWidth="1"/>
    <col min="9992" max="9992" width="17.8515625" style="21" customWidth="1"/>
    <col min="9993" max="9993" width="14.8515625" style="21" customWidth="1"/>
    <col min="9994" max="9994" width="0.85546875" style="21" customWidth="1"/>
    <col min="9995" max="9995" width="18.00390625" style="21" customWidth="1"/>
    <col min="9996" max="9996" width="0.71875" style="21" customWidth="1"/>
    <col min="9997" max="9997" width="11.421875" style="21" customWidth="1"/>
    <col min="9998" max="9998" width="17.57421875" style="21" customWidth="1"/>
    <col min="9999" max="9999" width="11.421875" style="21" customWidth="1"/>
    <col min="10000" max="10000" width="0.85546875" style="21" customWidth="1"/>
    <col min="10001" max="10001" width="12.421875" style="21" customWidth="1"/>
    <col min="10002" max="10240" width="11.421875" style="21" customWidth="1"/>
    <col min="10241" max="10241" width="2.421875" style="21" customWidth="1"/>
    <col min="10242" max="10242" width="16.140625" style="21" customWidth="1"/>
    <col min="10243" max="10243" width="20.00390625" style="21" customWidth="1"/>
    <col min="10244" max="10244" width="12.7109375" style="21" customWidth="1"/>
    <col min="10245" max="10245" width="13.140625" style="21" customWidth="1"/>
    <col min="10246" max="10246" width="13.57421875" style="21" customWidth="1"/>
    <col min="10247" max="10247" width="1.1484375" style="21" customWidth="1"/>
    <col min="10248" max="10248" width="17.8515625" style="21" customWidth="1"/>
    <col min="10249" max="10249" width="14.8515625" style="21" customWidth="1"/>
    <col min="10250" max="10250" width="0.85546875" style="21" customWidth="1"/>
    <col min="10251" max="10251" width="18.00390625" style="21" customWidth="1"/>
    <col min="10252" max="10252" width="0.71875" style="21" customWidth="1"/>
    <col min="10253" max="10253" width="11.421875" style="21" customWidth="1"/>
    <col min="10254" max="10254" width="17.57421875" style="21" customWidth="1"/>
    <col min="10255" max="10255" width="11.421875" style="21" customWidth="1"/>
    <col min="10256" max="10256" width="0.85546875" style="21" customWidth="1"/>
    <col min="10257" max="10257" width="12.421875" style="21" customWidth="1"/>
    <col min="10258" max="10496" width="11.421875" style="21" customWidth="1"/>
    <col min="10497" max="10497" width="2.421875" style="21" customWidth="1"/>
    <col min="10498" max="10498" width="16.140625" style="21" customWidth="1"/>
    <col min="10499" max="10499" width="20.00390625" style="21" customWidth="1"/>
    <col min="10500" max="10500" width="12.7109375" style="21" customWidth="1"/>
    <col min="10501" max="10501" width="13.140625" style="21" customWidth="1"/>
    <col min="10502" max="10502" width="13.57421875" style="21" customWidth="1"/>
    <col min="10503" max="10503" width="1.1484375" style="21" customWidth="1"/>
    <col min="10504" max="10504" width="17.8515625" style="21" customWidth="1"/>
    <col min="10505" max="10505" width="14.8515625" style="21" customWidth="1"/>
    <col min="10506" max="10506" width="0.85546875" style="21" customWidth="1"/>
    <col min="10507" max="10507" width="18.00390625" style="21" customWidth="1"/>
    <col min="10508" max="10508" width="0.71875" style="21" customWidth="1"/>
    <col min="10509" max="10509" width="11.421875" style="21" customWidth="1"/>
    <col min="10510" max="10510" width="17.57421875" style="21" customWidth="1"/>
    <col min="10511" max="10511" width="11.421875" style="21" customWidth="1"/>
    <col min="10512" max="10512" width="0.85546875" style="21" customWidth="1"/>
    <col min="10513" max="10513" width="12.421875" style="21" customWidth="1"/>
    <col min="10514" max="10752" width="11.421875" style="21" customWidth="1"/>
    <col min="10753" max="10753" width="2.421875" style="21" customWidth="1"/>
    <col min="10754" max="10754" width="16.140625" style="21" customWidth="1"/>
    <col min="10755" max="10755" width="20.00390625" style="21" customWidth="1"/>
    <col min="10756" max="10756" width="12.7109375" style="21" customWidth="1"/>
    <col min="10757" max="10757" width="13.140625" style="21" customWidth="1"/>
    <col min="10758" max="10758" width="13.57421875" style="21" customWidth="1"/>
    <col min="10759" max="10759" width="1.1484375" style="21" customWidth="1"/>
    <col min="10760" max="10760" width="17.8515625" style="21" customWidth="1"/>
    <col min="10761" max="10761" width="14.8515625" style="21" customWidth="1"/>
    <col min="10762" max="10762" width="0.85546875" style="21" customWidth="1"/>
    <col min="10763" max="10763" width="18.00390625" style="21" customWidth="1"/>
    <col min="10764" max="10764" width="0.71875" style="21" customWidth="1"/>
    <col min="10765" max="10765" width="11.421875" style="21" customWidth="1"/>
    <col min="10766" max="10766" width="17.57421875" style="21" customWidth="1"/>
    <col min="10767" max="10767" width="11.421875" style="21" customWidth="1"/>
    <col min="10768" max="10768" width="0.85546875" style="21" customWidth="1"/>
    <col min="10769" max="10769" width="12.421875" style="21" customWidth="1"/>
    <col min="10770" max="11008" width="11.421875" style="21" customWidth="1"/>
    <col min="11009" max="11009" width="2.421875" style="21" customWidth="1"/>
    <col min="11010" max="11010" width="16.140625" style="21" customWidth="1"/>
    <col min="11011" max="11011" width="20.00390625" style="21" customWidth="1"/>
    <col min="11012" max="11012" width="12.7109375" style="21" customWidth="1"/>
    <col min="11013" max="11013" width="13.140625" style="21" customWidth="1"/>
    <col min="11014" max="11014" width="13.57421875" style="21" customWidth="1"/>
    <col min="11015" max="11015" width="1.1484375" style="21" customWidth="1"/>
    <col min="11016" max="11016" width="17.8515625" style="21" customWidth="1"/>
    <col min="11017" max="11017" width="14.8515625" style="21" customWidth="1"/>
    <col min="11018" max="11018" width="0.85546875" style="21" customWidth="1"/>
    <col min="11019" max="11019" width="18.00390625" style="21" customWidth="1"/>
    <col min="11020" max="11020" width="0.71875" style="21" customWidth="1"/>
    <col min="11021" max="11021" width="11.421875" style="21" customWidth="1"/>
    <col min="11022" max="11022" width="17.57421875" style="21" customWidth="1"/>
    <col min="11023" max="11023" width="11.421875" style="21" customWidth="1"/>
    <col min="11024" max="11024" width="0.85546875" style="21" customWidth="1"/>
    <col min="11025" max="11025" width="12.421875" style="21" customWidth="1"/>
    <col min="11026" max="11264" width="11.421875" style="21" customWidth="1"/>
    <col min="11265" max="11265" width="2.421875" style="21" customWidth="1"/>
    <col min="11266" max="11266" width="16.140625" style="21" customWidth="1"/>
    <col min="11267" max="11267" width="20.00390625" style="21" customWidth="1"/>
    <col min="11268" max="11268" width="12.7109375" style="21" customWidth="1"/>
    <col min="11269" max="11269" width="13.140625" style="21" customWidth="1"/>
    <col min="11270" max="11270" width="13.57421875" style="21" customWidth="1"/>
    <col min="11271" max="11271" width="1.1484375" style="21" customWidth="1"/>
    <col min="11272" max="11272" width="17.8515625" style="21" customWidth="1"/>
    <col min="11273" max="11273" width="14.8515625" style="21" customWidth="1"/>
    <col min="11274" max="11274" width="0.85546875" style="21" customWidth="1"/>
    <col min="11275" max="11275" width="18.00390625" style="21" customWidth="1"/>
    <col min="11276" max="11276" width="0.71875" style="21" customWidth="1"/>
    <col min="11277" max="11277" width="11.421875" style="21" customWidth="1"/>
    <col min="11278" max="11278" width="17.57421875" style="21" customWidth="1"/>
    <col min="11279" max="11279" width="11.421875" style="21" customWidth="1"/>
    <col min="11280" max="11280" width="0.85546875" style="21" customWidth="1"/>
    <col min="11281" max="11281" width="12.421875" style="21" customWidth="1"/>
    <col min="11282" max="11520" width="11.421875" style="21" customWidth="1"/>
    <col min="11521" max="11521" width="2.421875" style="21" customWidth="1"/>
    <col min="11522" max="11522" width="16.140625" style="21" customWidth="1"/>
    <col min="11523" max="11523" width="20.00390625" style="21" customWidth="1"/>
    <col min="11524" max="11524" width="12.7109375" style="21" customWidth="1"/>
    <col min="11525" max="11525" width="13.140625" style="21" customWidth="1"/>
    <col min="11526" max="11526" width="13.57421875" style="21" customWidth="1"/>
    <col min="11527" max="11527" width="1.1484375" style="21" customWidth="1"/>
    <col min="11528" max="11528" width="17.8515625" style="21" customWidth="1"/>
    <col min="11529" max="11529" width="14.8515625" style="21" customWidth="1"/>
    <col min="11530" max="11530" width="0.85546875" style="21" customWidth="1"/>
    <col min="11531" max="11531" width="18.00390625" style="21" customWidth="1"/>
    <col min="11532" max="11532" width="0.71875" style="21" customWidth="1"/>
    <col min="11533" max="11533" width="11.421875" style="21" customWidth="1"/>
    <col min="11534" max="11534" width="17.57421875" style="21" customWidth="1"/>
    <col min="11535" max="11535" width="11.421875" style="21" customWidth="1"/>
    <col min="11536" max="11536" width="0.85546875" style="21" customWidth="1"/>
    <col min="11537" max="11537" width="12.421875" style="21" customWidth="1"/>
    <col min="11538" max="11776" width="11.421875" style="21" customWidth="1"/>
    <col min="11777" max="11777" width="2.421875" style="21" customWidth="1"/>
    <col min="11778" max="11778" width="16.140625" style="21" customWidth="1"/>
    <col min="11779" max="11779" width="20.00390625" style="21" customWidth="1"/>
    <col min="11780" max="11780" width="12.7109375" style="21" customWidth="1"/>
    <col min="11781" max="11781" width="13.140625" style="21" customWidth="1"/>
    <col min="11782" max="11782" width="13.57421875" style="21" customWidth="1"/>
    <col min="11783" max="11783" width="1.1484375" style="21" customWidth="1"/>
    <col min="11784" max="11784" width="17.8515625" style="21" customWidth="1"/>
    <col min="11785" max="11785" width="14.8515625" style="21" customWidth="1"/>
    <col min="11786" max="11786" width="0.85546875" style="21" customWidth="1"/>
    <col min="11787" max="11787" width="18.00390625" style="21" customWidth="1"/>
    <col min="11788" max="11788" width="0.71875" style="21" customWidth="1"/>
    <col min="11789" max="11789" width="11.421875" style="21" customWidth="1"/>
    <col min="11790" max="11790" width="17.57421875" style="21" customWidth="1"/>
    <col min="11791" max="11791" width="11.421875" style="21" customWidth="1"/>
    <col min="11792" max="11792" width="0.85546875" style="21" customWidth="1"/>
    <col min="11793" max="11793" width="12.421875" style="21" customWidth="1"/>
    <col min="11794" max="12032" width="11.421875" style="21" customWidth="1"/>
    <col min="12033" max="12033" width="2.421875" style="21" customWidth="1"/>
    <col min="12034" max="12034" width="16.140625" style="21" customWidth="1"/>
    <col min="12035" max="12035" width="20.00390625" style="21" customWidth="1"/>
    <col min="12036" max="12036" width="12.7109375" style="21" customWidth="1"/>
    <col min="12037" max="12037" width="13.140625" style="21" customWidth="1"/>
    <col min="12038" max="12038" width="13.57421875" style="21" customWidth="1"/>
    <col min="12039" max="12039" width="1.1484375" style="21" customWidth="1"/>
    <col min="12040" max="12040" width="17.8515625" style="21" customWidth="1"/>
    <col min="12041" max="12041" width="14.8515625" style="21" customWidth="1"/>
    <col min="12042" max="12042" width="0.85546875" style="21" customWidth="1"/>
    <col min="12043" max="12043" width="18.00390625" style="21" customWidth="1"/>
    <col min="12044" max="12044" width="0.71875" style="21" customWidth="1"/>
    <col min="12045" max="12045" width="11.421875" style="21" customWidth="1"/>
    <col min="12046" max="12046" width="17.57421875" style="21" customWidth="1"/>
    <col min="12047" max="12047" width="11.421875" style="21" customWidth="1"/>
    <col min="12048" max="12048" width="0.85546875" style="21" customWidth="1"/>
    <col min="12049" max="12049" width="12.421875" style="21" customWidth="1"/>
    <col min="12050" max="12288" width="11.421875" style="21" customWidth="1"/>
    <col min="12289" max="12289" width="2.421875" style="21" customWidth="1"/>
    <col min="12290" max="12290" width="16.140625" style="21" customWidth="1"/>
    <col min="12291" max="12291" width="20.00390625" style="21" customWidth="1"/>
    <col min="12292" max="12292" width="12.7109375" style="21" customWidth="1"/>
    <col min="12293" max="12293" width="13.140625" style="21" customWidth="1"/>
    <col min="12294" max="12294" width="13.57421875" style="21" customWidth="1"/>
    <col min="12295" max="12295" width="1.1484375" style="21" customWidth="1"/>
    <col min="12296" max="12296" width="17.8515625" style="21" customWidth="1"/>
    <col min="12297" max="12297" width="14.8515625" style="21" customWidth="1"/>
    <col min="12298" max="12298" width="0.85546875" style="21" customWidth="1"/>
    <col min="12299" max="12299" width="18.00390625" style="21" customWidth="1"/>
    <col min="12300" max="12300" width="0.71875" style="21" customWidth="1"/>
    <col min="12301" max="12301" width="11.421875" style="21" customWidth="1"/>
    <col min="12302" max="12302" width="17.57421875" style="21" customWidth="1"/>
    <col min="12303" max="12303" width="11.421875" style="21" customWidth="1"/>
    <col min="12304" max="12304" width="0.85546875" style="21" customWidth="1"/>
    <col min="12305" max="12305" width="12.421875" style="21" customWidth="1"/>
    <col min="12306" max="12544" width="11.421875" style="21" customWidth="1"/>
    <col min="12545" max="12545" width="2.421875" style="21" customWidth="1"/>
    <col min="12546" max="12546" width="16.140625" style="21" customWidth="1"/>
    <col min="12547" max="12547" width="20.00390625" style="21" customWidth="1"/>
    <col min="12548" max="12548" width="12.7109375" style="21" customWidth="1"/>
    <col min="12549" max="12549" width="13.140625" style="21" customWidth="1"/>
    <col min="12550" max="12550" width="13.57421875" style="21" customWidth="1"/>
    <col min="12551" max="12551" width="1.1484375" style="21" customWidth="1"/>
    <col min="12552" max="12552" width="17.8515625" style="21" customWidth="1"/>
    <col min="12553" max="12553" width="14.8515625" style="21" customWidth="1"/>
    <col min="12554" max="12554" width="0.85546875" style="21" customWidth="1"/>
    <col min="12555" max="12555" width="18.00390625" style="21" customWidth="1"/>
    <col min="12556" max="12556" width="0.71875" style="21" customWidth="1"/>
    <col min="12557" max="12557" width="11.421875" style="21" customWidth="1"/>
    <col min="12558" max="12558" width="17.57421875" style="21" customWidth="1"/>
    <col min="12559" max="12559" width="11.421875" style="21" customWidth="1"/>
    <col min="12560" max="12560" width="0.85546875" style="21" customWidth="1"/>
    <col min="12561" max="12561" width="12.421875" style="21" customWidth="1"/>
    <col min="12562" max="12800" width="11.421875" style="21" customWidth="1"/>
    <col min="12801" max="12801" width="2.421875" style="21" customWidth="1"/>
    <col min="12802" max="12802" width="16.140625" style="21" customWidth="1"/>
    <col min="12803" max="12803" width="20.00390625" style="21" customWidth="1"/>
    <col min="12804" max="12804" width="12.7109375" style="21" customWidth="1"/>
    <col min="12805" max="12805" width="13.140625" style="21" customWidth="1"/>
    <col min="12806" max="12806" width="13.57421875" style="21" customWidth="1"/>
    <col min="12807" max="12807" width="1.1484375" style="21" customWidth="1"/>
    <col min="12808" max="12808" width="17.8515625" style="21" customWidth="1"/>
    <col min="12809" max="12809" width="14.8515625" style="21" customWidth="1"/>
    <col min="12810" max="12810" width="0.85546875" style="21" customWidth="1"/>
    <col min="12811" max="12811" width="18.00390625" style="21" customWidth="1"/>
    <col min="12812" max="12812" width="0.71875" style="21" customWidth="1"/>
    <col min="12813" max="12813" width="11.421875" style="21" customWidth="1"/>
    <col min="12814" max="12814" width="17.57421875" style="21" customWidth="1"/>
    <col min="12815" max="12815" width="11.421875" style="21" customWidth="1"/>
    <col min="12816" max="12816" width="0.85546875" style="21" customWidth="1"/>
    <col min="12817" max="12817" width="12.421875" style="21" customWidth="1"/>
    <col min="12818" max="13056" width="11.421875" style="21" customWidth="1"/>
    <col min="13057" max="13057" width="2.421875" style="21" customWidth="1"/>
    <col min="13058" max="13058" width="16.140625" style="21" customWidth="1"/>
    <col min="13059" max="13059" width="20.00390625" style="21" customWidth="1"/>
    <col min="13060" max="13060" width="12.7109375" style="21" customWidth="1"/>
    <col min="13061" max="13061" width="13.140625" style="21" customWidth="1"/>
    <col min="13062" max="13062" width="13.57421875" style="21" customWidth="1"/>
    <col min="13063" max="13063" width="1.1484375" style="21" customWidth="1"/>
    <col min="13064" max="13064" width="17.8515625" style="21" customWidth="1"/>
    <col min="13065" max="13065" width="14.8515625" style="21" customWidth="1"/>
    <col min="13066" max="13066" width="0.85546875" style="21" customWidth="1"/>
    <col min="13067" max="13067" width="18.00390625" style="21" customWidth="1"/>
    <col min="13068" max="13068" width="0.71875" style="21" customWidth="1"/>
    <col min="13069" max="13069" width="11.421875" style="21" customWidth="1"/>
    <col min="13070" max="13070" width="17.57421875" style="21" customWidth="1"/>
    <col min="13071" max="13071" width="11.421875" style="21" customWidth="1"/>
    <col min="13072" max="13072" width="0.85546875" style="21" customWidth="1"/>
    <col min="13073" max="13073" width="12.421875" style="21" customWidth="1"/>
    <col min="13074" max="13312" width="11.421875" style="21" customWidth="1"/>
    <col min="13313" max="13313" width="2.421875" style="21" customWidth="1"/>
    <col min="13314" max="13314" width="16.140625" style="21" customWidth="1"/>
    <col min="13315" max="13315" width="20.00390625" style="21" customWidth="1"/>
    <col min="13316" max="13316" width="12.7109375" style="21" customWidth="1"/>
    <col min="13317" max="13317" width="13.140625" style="21" customWidth="1"/>
    <col min="13318" max="13318" width="13.57421875" style="21" customWidth="1"/>
    <col min="13319" max="13319" width="1.1484375" style="21" customWidth="1"/>
    <col min="13320" max="13320" width="17.8515625" style="21" customWidth="1"/>
    <col min="13321" max="13321" width="14.8515625" style="21" customWidth="1"/>
    <col min="13322" max="13322" width="0.85546875" style="21" customWidth="1"/>
    <col min="13323" max="13323" width="18.00390625" style="21" customWidth="1"/>
    <col min="13324" max="13324" width="0.71875" style="21" customWidth="1"/>
    <col min="13325" max="13325" width="11.421875" style="21" customWidth="1"/>
    <col min="13326" max="13326" width="17.57421875" style="21" customWidth="1"/>
    <col min="13327" max="13327" width="11.421875" style="21" customWidth="1"/>
    <col min="13328" max="13328" width="0.85546875" style="21" customWidth="1"/>
    <col min="13329" max="13329" width="12.421875" style="21" customWidth="1"/>
    <col min="13330" max="13568" width="11.421875" style="21" customWidth="1"/>
    <col min="13569" max="13569" width="2.421875" style="21" customWidth="1"/>
    <col min="13570" max="13570" width="16.140625" style="21" customWidth="1"/>
    <col min="13571" max="13571" width="20.00390625" style="21" customWidth="1"/>
    <col min="13572" max="13572" width="12.7109375" style="21" customWidth="1"/>
    <col min="13573" max="13573" width="13.140625" style="21" customWidth="1"/>
    <col min="13574" max="13574" width="13.57421875" style="21" customWidth="1"/>
    <col min="13575" max="13575" width="1.1484375" style="21" customWidth="1"/>
    <col min="13576" max="13576" width="17.8515625" style="21" customWidth="1"/>
    <col min="13577" max="13577" width="14.8515625" style="21" customWidth="1"/>
    <col min="13578" max="13578" width="0.85546875" style="21" customWidth="1"/>
    <col min="13579" max="13579" width="18.00390625" style="21" customWidth="1"/>
    <col min="13580" max="13580" width="0.71875" style="21" customWidth="1"/>
    <col min="13581" max="13581" width="11.421875" style="21" customWidth="1"/>
    <col min="13582" max="13582" width="17.57421875" style="21" customWidth="1"/>
    <col min="13583" max="13583" width="11.421875" style="21" customWidth="1"/>
    <col min="13584" max="13584" width="0.85546875" style="21" customWidth="1"/>
    <col min="13585" max="13585" width="12.421875" style="21" customWidth="1"/>
    <col min="13586" max="13824" width="11.421875" style="21" customWidth="1"/>
    <col min="13825" max="13825" width="2.421875" style="21" customWidth="1"/>
    <col min="13826" max="13826" width="16.140625" style="21" customWidth="1"/>
    <col min="13827" max="13827" width="20.00390625" style="21" customWidth="1"/>
    <col min="13828" max="13828" width="12.7109375" style="21" customWidth="1"/>
    <col min="13829" max="13829" width="13.140625" style="21" customWidth="1"/>
    <col min="13830" max="13830" width="13.57421875" style="21" customWidth="1"/>
    <col min="13831" max="13831" width="1.1484375" style="21" customWidth="1"/>
    <col min="13832" max="13832" width="17.8515625" style="21" customWidth="1"/>
    <col min="13833" max="13833" width="14.8515625" style="21" customWidth="1"/>
    <col min="13834" max="13834" width="0.85546875" style="21" customWidth="1"/>
    <col min="13835" max="13835" width="18.00390625" style="21" customWidth="1"/>
    <col min="13836" max="13836" width="0.71875" style="21" customWidth="1"/>
    <col min="13837" max="13837" width="11.421875" style="21" customWidth="1"/>
    <col min="13838" max="13838" width="17.57421875" style="21" customWidth="1"/>
    <col min="13839" max="13839" width="11.421875" style="21" customWidth="1"/>
    <col min="13840" max="13840" width="0.85546875" style="21" customWidth="1"/>
    <col min="13841" max="13841" width="12.421875" style="21" customWidth="1"/>
    <col min="13842" max="14080" width="11.421875" style="21" customWidth="1"/>
    <col min="14081" max="14081" width="2.421875" style="21" customWidth="1"/>
    <col min="14082" max="14082" width="16.140625" style="21" customWidth="1"/>
    <col min="14083" max="14083" width="20.00390625" style="21" customWidth="1"/>
    <col min="14084" max="14084" width="12.7109375" style="21" customWidth="1"/>
    <col min="14085" max="14085" width="13.140625" style="21" customWidth="1"/>
    <col min="14086" max="14086" width="13.57421875" style="21" customWidth="1"/>
    <col min="14087" max="14087" width="1.1484375" style="21" customWidth="1"/>
    <col min="14088" max="14088" width="17.8515625" style="21" customWidth="1"/>
    <col min="14089" max="14089" width="14.8515625" style="21" customWidth="1"/>
    <col min="14090" max="14090" width="0.85546875" style="21" customWidth="1"/>
    <col min="14091" max="14091" width="18.00390625" style="21" customWidth="1"/>
    <col min="14092" max="14092" width="0.71875" style="21" customWidth="1"/>
    <col min="14093" max="14093" width="11.421875" style="21" customWidth="1"/>
    <col min="14094" max="14094" width="17.57421875" style="21" customWidth="1"/>
    <col min="14095" max="14095" width="11.421875" style="21" customWidth="1"/>
    <col min="14096" max="14096" width="0.85546875" style="21" customWidth="1"/>
    <col min="14097" max="14097" width="12.421875" style="21" customWidth="1"/>
    <col min="14098" max="14336" width="11.421875" style="21" customWidth="1"/>
    <col min="14337" max="14337" width="2.421875" style="21" customWidth="1"/>
    <col min="14338" max="14338" width="16.140625" style="21" customWidth="1"/>
    <col min="14339" max="14339" width="20.00390625" style="21" customWidth="1"/>
    <col min="14340" max="14340" width="12.7109375" style="21" customWidth="1"/>
    <col min="14341" max="14341" width="13.140625" style="21" customWidth="1"/>
    <col min="14342" max="14342" width="13.57421875" style="21" customWidth="1"/>
    <col min="14343" max="14343" width="1.1484375" style="21" customWidth="1"/>
    <col min="14344" max="14344" width="17.8515625" style="21" customWidth="1"/>
    <col min="14345" max="14345" width="14.8515625" style="21" customWidth="1"/>
    <col min="14346" max="14346" width="0.85546875" style="21" customWidth="1"/>
    <col min="14347" max="14347" width="18.00390625" style="21" customWidth="1"/>
    <col min="14348" max="14348" width="0.71875" style="21" customWidth="1"/>
    <col min="14349" max="14349" width="11.421875" style="21" customWidth="1"/>
    <col min="14350" max="14350" width="17.57421875" style="21" customWidth="1"/>
    <col min="14351" max="14351" width="11.421875" style="21" customWidth="1"/>
    <col min="14352" max="14352" width="0.85546875" style="21" customWidth="1"/>
    <col min="14353" max="14353" width="12.421875" style="21" customWidth="1"/>
    <col min="14354" max="14592" width="11.421875" style="21" customWidth="1"/>
    <col min="14593" max="14593" width="2.421875" style="21" customWidth="1"/>
    <col min="14594" max="14594" width="16.140625" style="21" customWidth="1"/>
    <col min="14595" max="14595" width="20.00390625" style="21" customWidth="1"/>
    <col min="14596" max="14596" width="12.7109375" style="21" customWidth="1"/>
    <col min="14597" max="14597" width="13.140625" style="21" customWidth="1"/>
    <col min="14598" max="14598" width="13.57421875" style="21" customWidth="1"/>
    <col min="14599" max="14599" width="1.1484375" style="21" customWidth="1"/>
    <col min="14600" max="14600" width="17.8515625" style="21" customWidth="1"/>
    <col min="14601" max="14601" width="14.8515625" style="21" customWidth="1"/>
    <col min="14602" max="14602" width="0.85546875" style="21" customWidth="1"/>
    <col min="14603" max="14603" width="18.00390625" style="21" customWidth="1"/>
    <col min="14604" max="14604" width="0.71875" style="21" customWidth="1"/>
    <col min="14605" max="14605" width="11.421875" style="21" customWidth="1"/>
    <col min="14606" max="14606" width="17.57421875" style="21" customWidth="1"/>
    <col min="14607" max="14607" width="11.421875" style="21" customWidth="1"/>
    <col min="14608" max="14608" width="0.85546875" style="21" customWidth="1"/>
    <col min="14609" max="14609" width="12.421875" style="21" customWidth="1"/>
    <col min="14610" max="14848" width="11.421875" style="21" customWidth="1"/>
    <col min="14849" max="14849" width="2.421875" style="21" customWidth="1"/>
    <col min="14850" max="14850" width="16.140625" style="21" customWidth="1"/>
    <col min="14851" max="14851" width="20.00390625" style="21" customWidth="1"/>
    <col min="14852" max="14852" width="12.7109375" style="21" customWidth="1"/>
    <col min="14853" max="14853" width="13.140625" style="21" customWidth="1"/>
    <col min="14854" max="14854" width="13.57421875" style="21" customWidth="1"/>
    <col min="14855" max="14855" width="1.1484375" style="21" customWidth="1"/>
    <col min="14856" max="14856" width="17.8515625" style="21" customWidth="1"/>
    <col min="14857" max="14857" width="14.8515625" style="21" customWidth="1"/>
    <col min="14858" max="14858" width="0.85546875" style="21" customWidth="1"/>
    <col min="14859" max="14859" width="18.00390625" style="21" customWidth="1"/>
    <col min="14860" max="14860" width="0.71875" style="21" customWidth="1"/>
    <col min="14861" max="14861" width="11.421875" style="21" customWidth="1"/>
    <col min="14862" max="14862" width="17.57421875" style="21" customWidth="1"/>
    <col min="14863" max="14863" width="11.421875" style="21" customWidth="1"/>
    <col min="14864" max="14864" width="0.85546875" style="21" customWidth="1"/>
    <col min="14865" max="14865" width="12.421875" style="21" customWidth="1"/>
    <col min="14866" max="15104" width="11.421875" style="21" customWidth="1"/>
    <col min="15105" max="15105" width="2.421875" style="21" customWidth="1"/>
    <col min="15106" max="15106" width="16.140625" style="21" customWidth="1"/>
    <col min="15107" max="15107" width="20.00390625" style="21" customWidth="1"/>
    <col min="15108" max="15108" width="12.7109375" style="21" customWidth="1"/>
    <col min="15109" max="15109" width="13.140625" style="21" customWidth="1"/>
    <col min="15110" max="15110" width="13.57421875" style="21" customWidth="1"/>
    <col min="15111" max="15111" width="1.1484375" style="21" customWidth="1"/>
    <col min="15112" max="15112" width="17.8515625" style="21" customWidth="1"/>
    <col min="15113" max="15113" width="14.8515625" style="21" customWidth="1"/>
    <col min="15114" max="15114" width="0.85546875" style="21" customWidth="1"/>
    <col min="15115" max="15115" width="18.00390625" style="21" customWidth="1"/>
    <col min="15116" max="15116" width="0.71875" style="21" customWidth="1"/>
    <col min="15117" max="15117" width="11.421875" style="21" customWidth="1"/>
    <col min="15118" max="15118" width="17.57421875" style="21" customWidth="1"/>
    <col min="15119" max="15119" width="11.421875" style="21" customWidth="1"/>
    <col min="15120" max="15120" width="0.85546875" style="21" customWidth="1"/>
    <col min="15121" max="15121" width="12.421875" style="21" customWidth="1"/>
    <col min="15122" max="15360" width="11.421875" style="21" customWidth="1"/>
    <col min="15361" max="15361" width="2.421875" style="21" customWidth="1"/>
    <col min="15362" max="15362" width="16.140625" style="21" customWidth="1"/>
    <col min="15363" max="15363" width="20.00390625" style="21" customWidth="1"/>
    <col min="15364" max="15364" width="12.7109375" style="21" customWidth="1"/>
    <col min="15365" max="15365" width="13.140625" style="21" customWidth="1"/>
    <col min="15366" max="15366" width="13.57421875" style="21" customWidth="1"/>
    <col min="15367" max="15367" width="1.1484375" style="21" customWidth="1"/>
    <col min="15368" max="15368" width="17.8515625" style="21" customWidth="1"/>
    <col min="15369" max="15369" width="14.8515625" style="21" customWidth="1"/>
    <col min="15370" max="15370" width="0.85546875" style="21" customWidth="1"/>
    <col min="15371" max="15371" width="18.00390625" style="21" customWidth="1"/>
    <col min="15372" max="15372" width="0.71875" style="21" customWidth="1"/>
    <col min="15373" max="15373" width="11.421875" style="21" customWidth="1"/>
    <col min="15374" max="15374" width="17.57421875" style="21" customWidth="1"/>
    <col min="15375" max="15375" width="11.421875" style="21" customWidth="1"/>
    <col min="15376" max="15376" width="0.85546875" style="21" customWidth="1"/>
    <col min="15377" max="15377" width="12.421875" style="21" customWidth="1"/>
    <col min="15378" max="15616" width="11.421875" style="21" customWidth="1"/>
    <col min="15617" max="15617" width="2.421875" style="21" customWidth="1"/>
    <col min="15618" max="15618" width="16.140625" style="21" customWidth="1"/>
    <col min="15619" max="15619" width="20.00390625" style="21" customWidth="1"/>
    <col min="15620" max="15620" width="12.7109375" style="21" customWidth="1"/>
    <col min="15621" max="15621" width="13.140625" style="21" customWidth="1"/>
    <col min="15622" max="15622" width="13.57421875" style="21" customWidth="1"/>
    <col min="15623" max="15623" width="1.1484375" style="21" customWidth="1"/>
    <col min="15624" max="15624" width="17.8515625" style="21" customWidth="1"/>
    <col min="15625" max="15625" width="14.8515625" style="21" customWidth="1"/>
    <col min="15626" max="15626" width="0.85546875" style="21" customWidth="1"/>
    <col min="15627" max="15627" width="18.00390625" style="21" customWidth="1"/>
    <col min="15628" max="15628" width="0.71875" style="21" customWidth="1"/>
    <col min="15629" max="15629" width="11.421875" style="21" customWidth="1"/>
    <col min="15630" max="15630" width="17.57421875" style="21" customWidth="1"/>
    <col min="15631" max="15631" width="11.421875" style="21" customWidth="1"/>
    <col min="15632" max="15632" width="0.85546875" style="21" customWidth="1"/>
    <col min="15633" max="15633" width="12.421875" style="21" customWidth="1"/>
    <col min="15634" max="15872" width="11.421875" style="21" customWidth="1"/>
    <col min="15873" max="15873" width="2.421875" style="21" customWidth="1"/>
    <col min="15874" max="15874" width="16.140625" style="21" customWidth="1"/>
    <col min="15875" max="15875" width="20.00390625" style="21" customWidth="1"/>
    <col min="15876" max="15876" width="12.7109375" style="21" customWidth="1"/>
    <col min="15877" max="15877" width="13.140625" style="21" customWidth="1"/>
    <col min="15878" max="15878" width="13.57421875" style="21" customWidth="1"/>
    <col min="15879" max="15879" width="1.1484375" style="21" customWidth="1"/>
    <col min="15880" max="15880" width="17.8515625" style="21" customWidth="1"/>
    <col min="15881" max="15881" width="14.8515625" style="21" customWidth="1"/>
    <col min="15882" max="15882" width="0.85546875" style="21" customWidth="1"/>
    <col min="15883" max="15883" width="18.00390625" style="21" customWidth="1"/>
    <col min="15884" max="15884" width="0.71875" style="21" customWidth="1"/>
    <col min="15885" max="15885" width="11.421875" style="21" customWidth="1"/>
    <col min="15886" max="15886" width="17.57421875" style="21" customWidth="1"/>
    <col min="15887" max="15887" width="11.421875" style="21" customWidth="1"/>
    <col min="15888" max="15888" width="0.85546875" style="21" customWidth="1"/>
    <col min="15889" max="15889" width="12.421875" style="21" customWidth="1"/>
    <col min="15890" max="16128" width="11.421875" style="21" customWidth="1"/>
    <col min="16129" max="16129" width="2.421875" style="21" customWidth="1"/>
    <col min="16130" max="16130" width="16.140625" style="21" customWidth="1"/>
    <col min="16131" max="16131" width="20.00390625" style="21" customWidth="1"/>
    <col min="16132" max="16132" width="12.7109375" style="21" customWidth="1"/>
    <col min="16133" max="16133" width="13.140625" style="21" customWidth="1"/>
    <col min="16134" max="16134" width="13.57421875" style="21" customWidth="1"/>
    <col min="16135" max="16135" width="1.1484375" style="21" customWidth="1"/>
    <col min="16136" max="16136" width="17.8515625" style="21" customWidth="1"/>
    <col min="16137" max="16137" width="14.8515625" style="21" customWidth="1"/>
    <col min="16138" max="16138" width="0.85546875" style="21" customWidth="1"/>
    <col min="16139" max="16139" width="18.00390625" style="21" customWidth="1"/>
    <col min="16140" max="16140" width="0.71875" style="21" customWidth="1"/>
    <col min="16141" max="16141" width="11.421875" style="21" customWidth="1"/>
    <col min="16142" max="16142" width="17.57421875" style="21" customWidth="1"/>
    <col min="16143" max="16143" width="11.421875" style="21" customWidth="1"/>
    <col min="16144" max="16144" width="0.85546875" style="21" customWidth="1"/>
    <col min="16145" max="16145" width="12.421875" style="21" customWidth="1"/>
    <col min="16146" max="16384" width="11.421875" style="21" customWidth="1"/>
  </cols>
  <sheetData>
    <row r="1" spans="1:7" ht="18.75" thickBot="1">
      <c r="A1" s="344"/>
      <c r="B1" s="344"/>
      <c r="C1" s="344"/>
      <c r="D1" s="344"/>
      <c r="E1" s="344"/>
      <c r="F1" s="344"/>
      <c r="G1" s="344"/>
    </row>
    <row r="2" spans="2:11" ht="18" customHeight="1">
      <c r="B2" s="355" t="s">
        <v>151</v>
      </c>
      <c r="C2" s="356"/>
      <c r="D2" s="356"/>
      <c r="E2" s="356"/>
      <c r="F2" s="356"/>
      <c r="G2" s="356"/>
      <c r="H2" s="356"/>
      <c r="I2" s="356"/>
      <c r="J2" s="356"/>
      <c r="K2" s="357"/>
    </row>
    <row r="3" spans="2:11" ht="15" customHeight="1" thickBot="1">
      <c r="B3" s="358"/>
      <c r="C3" s="359"/>
      <c r="D3" s="359"/>
      <c r="E3" s="359"/>
      <c r="F3" s="359"/>
      <c r="G3" s="359"/>
      <c r="H3" s="359"/>
      <c r="I3" s="359"/>
      <c r="J3" s="359"/>
      <c r="K3" s="360"/>
    </row>
    <row r="4" spans="2:11" ht="15" hidden="1">
      <c r="B4" s="162"/>
      <c r="C4" s="170" t="s">
        <v>40</v>
      </c>
      <c r="D4" s="171"/>
      <c r="E4" s="172">
        <v>505</v>
      </c>
      <c r="F4" s="173" t="s">
        <v>41</v>
      </c>
      <c r="G4" s="163"/>
      <c r="H4" s="163"/>
      <c r="I4" s="163"/>
      <c r="J4" s="163"/>
      <c r="K4" s="164"/>
    </row>
    <row r="5" spans="1:11" ht="18.75" hidden="1" thickBot="1">
      <c r="A5" s="22"/>
      <c r="B5" s="162"/>
      <c r="C5" s="56" t="s">
        <v>42</v>
      </c>
      <c r="D5" s="40"/>
      <c r="E5" s="42">
        <v>1000</v>
      </c>
      <c r="F5" s="41"/>
      <c r="G5" s="163"/>
      <c r="H5" s="163"/>
      <c r="I5" s="163"/>
      <c r="J5" s="163"/>
      <c r="K5" s="164"/>
    </row>
    <row r="6" spans="2:11" ht="13.5" thickBot="1">
      <c r="B6" s="162"/>
      <c r="C6" s="163"/>
      <c r="D6" s="163"/>
      <c r="E6" s="163"/>
      <c r="F6" s="163"/>
      <c r="G6" s="163"/>
      <c r="H6" s="163"/>
      <c r="I6" s="163"/>
      <c r="J6" s="163"/>
      <c r="K6" s="164"/>
    </row>
    <row r="7" spans="2:11" ht="19.5" thickBot="1" thickTop="1">
      <c r="B7" s="345" t="s">
        <v>135</v>
      </c>
      <c r="C7" s="346"/>
      <c r="D7" s="346"/>
      <c r="E7" s="347"/>
      <c r="F7" s="346"/>
      <c r="G7" s="163"/>
      <c r="H7" s="348" t="s">
        <v>27</v>
      </c>
      <c r="I7" s="349"/>
      <c r="J7" s="350"/>
      <c r="K7" s="351"/>
    </row>
    <row r="8" spans="2:11" s="109" customFormat="1" ht="29.25" thickBot="1" thickTop="1">
      <c r="B8" s="139" t="s">
        <v>28</v>
      </c>
      <c r="C8" s="143" t="s">
        <v>21</v>
      </c>
      <c r="D8" s="139" t="s">
        <v>22</v>
      </c>
      <c r="E8" s="155" t="s">
        <v>99</v>
      </c>
      <c r="F8" s="139" t="s">
        <v>97</v>
      </c>
      <c r="G8" s="165"/>
      <c r="H8" s="139" t="s">
        <v>29</v>
      </c>
      <c r="I8" s="152" t="s">
        <v>30</v>
      </c>
      <c r="J8" s="139"/>
      <c r="K8" s="153" t="s">
        <v>31</v>
      </c>
    </row>
    <row r="9" spans="2:14" ht="13.5" thickTop="1">
      <c r="B9" s="140"/>
      <c r="C9" s="140"/>
      <c r="D9" s="140"/>
      <c r="E9" s="112"/>
      <c r="F9" s="156"/>
      <c r="G9" s="163"/>
      <c r="H9" s="271">
        <f>+(F9/40)*C9</f>
        <v>0</v>
      </c>
      <c r="I9" s="272">
        <f>+F9/40</f>
        <v>0</v>
      </c>
      <c r="J9" s="271"/>
      <c r="K9" s="273">
        <f>+F9-H9</f>
        <v>0</v>
      </c>
      <c r="N9" s="24"/>
    </row>
    <row r="10" spans="2:14" ht="15">
      <c r="B10" s="141"/>
      <c r="C10" s="144"/>
      <c r="D10" s="144"/>
      <c r="E10" s="113"/>
      <c r="F10" s="157"/>
      <c r="G10" s="163"/>
      <c r="H10" s="271">
        <f>+(F10/40)*C10</f>
        <v>0</v>
      </c>
      <c r="I10" s="272">
        <f aca="true" t="shared" si="0" ref="I10:I19">+F10/40</f>
        <v>0</v>
      </c>
      <c r="J10" s="271"/>
      <c r="K10" s="273">
        <f aca="true" t="shared" si="1" ref="K10:K19">+F10-H10</f>
        <v>0</v>
      </c>
      <c r="N10" s="24"/>
    </row>
    <row r="11" spans="2:11" ht="15">
      <c r="B11" s="141"/>
      <c r="C11" s="144"/>
      <c r="D11" s="144"/>
      <c r="E11" s="113"/>
      <c r="F11" s="157"/>
      <c r="G11" s="163"/>
      <c r="H11" s="271">
        <f>+(F11/40)*C11</f>
        <v>0</v>
      </c>
      <c r="I11" s="272">
        <f t="shared" si="0"/>
        <v>0</v>
      </c>
      <c r="J11" s="271"/>
      <c r="K11" s="273">
        <f t="shared" si="1"/>
        <v>0</v>
      </c>
    </row>
    <row r="12" spans="2:11" ht="15">
      <c r="B12" s="141"/>
      <c r="C12" s="144"/>
      <c r="D12" s="144"/>
      <c r="E12" s="113"/>
      <c r="F12" s="157"/>
      <c r="G12" s="163"/>
      <c r="H12" s="271">
        <f aca="true" t="shared" si="2" ref="H12:H14">+(F12/40)*C12</f>
        <v>0</v>
      </c>
      <c r="I12" s="272">
        <f aca="true" t="shared" si="3" ref="I12:I14">+F12/40</f>
        <v>0</v>
      </c>
      <c r="J12" s="271"/>
      <c r="K12" s="273">
        <f aca="true" t="shared" si="4" ref="K12:K14">+F12-H12</f>
        <v>0</v>
      </c>
    </row>
    <row r="13" spans="2:11" ht="15">
      <c r="B13" s="141"/>
      <c r="C13" s="144"/>
      <c r="D13" s="144"/>
      <c r="E13" s="113"/>
      <c r="F13" s="157"/>
      <c r="G13" s="163"/>
      <c r="H13" s="271">
        <f t="shared" si="2"/>
        <v>0</v>
      </c>
      <c r="I13" s="272">
        <f t="shared" si="3"/>
        <v>0</v>
      </c>
      <c r="J13" s="271"/>
      <c r="K13" s="273">
        <f t="shared" si="4"/>
        <v>0</v>
      </c>
    </row>
    <row r="14" spans="2:11" ht="15">
      <c r="B14" s="141"/>
      <c r="C14" s="144"/>
      <c r="D14" s="144"/>
      <c r="E14" s="113"/>
      <c r="F14" s="157"/>
      <c r="G14" s="163"/>
      <c r="H14" s="271">
        <f t="shared" si="2"/>
        <v>0</v>
      </c>
      <c r="I14" s="272">
        <f t="shared" si="3"/>
        <v>0</v>
      </c>
      <c r="J14" s="271"/>
      <c r="K14" s="273">
        <f t="shared" si="4"/>
        <v>0</v>
      </c>
    </row>
    <row r="15" spans="2:11" ht="15">
      <c r="B15" s="141"/>
      <c r="C15" s="144"/>
      <c r="D15" s="144"/>
      <c r="E15" s="113"/>
      <c r="F15" s="157"/>
      <c r="G15" s="163"/>
      <c r="H15" s="271">
        <f aca="true" t="shared" si="5" ref="H15:H19">+(F15/40)*C15</f>
        <v>0</v>
      </c>
      <c r="I15" s="272">
        <f t="shared" si="0"/>
        <v>0</v>
      </c>
      <c r="J15" s="271"/>
      <c r="K15" s="273">
        <f t="shared" si="1"/>
        <v>0</v>
      </c>
    </row>
    <row r="16" spans="2:11" ht="15">
      <c r="B16" s="141"/>
      <c r="C16" s="144"/>
      <c r="D16" s="145"/>
      <c r="E16" s="113"/>
      <c r="F16" s="157"/>
      <c r="G16" s="163"/>
      <c r="H16" s="271">
        <f t="shared" si="5"/>
        <v>0</v>
      </c>
      <c r="I16" s="272">
        <f t="shared" si="0"/>
        <v>0</v>
      </c>
      <c r="J16" s="271"/>
      <c r="K16" s="273">
        <f t="shared" si="1"/>
        <v>0</v>
      </c>
    </row>
    <row r="17" spans="2:11" ht="15">
      <c r="B17" s="141"/>
      <c r="C17" s="144"/>
      <c r="D17" s="144"/>
      <c r="E17" s="113"/>
      <c r="F17" s="157"/>
      <c r="G17" s="163"/>
      <c r="H17" s="271">
        <f t="shared" si="5"/>
        <v>0</v>
      </c>
      <c r="I17" s="272">
        <f t="shared" si="0"/>
        <v>0</v>
      </c>
      <c r="J17" s="271"/>
      <c r="K17" s="273">
        <f t="shared" si="1"/>
        <v>0</v>
      </c>
    </row>
    <row r="18" spans="2:11" ht="15">
      <c r="B18" s="141"/>
      <c r="C18" s="144"/>
      <c r="D18" s="145"/>
      <c r="E18" s="113"/>
      <c r="F18" s="157"/>
      <c r="G18" s="163"/>
      <c r="H18" s="271">
        <f t="shared" si="5"/>
        <v>0</v>
      </c>
      <c r="I18" s="272">
        <f t="shared" si="0"/>
        <v>0</v>
      </c>
      <c r="J18" s="271"/>
      <c r="K18" s="273">
        <f t="shared" si="1"/>
        <v>0</v>
      </c>
    </row>
    <row r="19" spans="2:11" ht="13.5" thickBot="1">
      <c r="B19" s="142"/>
      <c r="C19" s="142"/>
      <c r="D19" s="142"/>
      <c r="E19" s="114"/>
      <c r="F19" s="158"/>
      <c r="G19" s="163"/>
      <c r="H19" s="274">
        <f t="shared" si="5"/>
        <v>0</v>
      </c>
      <c r="I19" s="272">
        <f t="shared" si="0"/>
        <v>0</v>
      </c>
      <c r="J19" s="271"/>
      <c r="K19" s="273">
        <f t="shared" si="1"/>
        <v>0</v>
      </c>
    </row>
    <row r="20" spans="2:11" s="43" customFormat="1" ht="21" customHeight="1" thickBot="1" thickTop="1">
      <c r="B20" s="352" t="s">
        <v>24</v>
      </c>
      <c r="C20" s="353"/>
      <c r="D20" s="353"/>
      <c r="E20" s="354"/>
      <c r="F20" s="286">
        <f>SUM(F9:F19)</f>
        <v>0</v>
      </c>
      <c r="G20" s="166"/>
      <c r="H20" s="275">
        <f>SUM(H9:H19)</f>
        <v>0</v>
      </c>
      <c r="I20" s="276">
        <f>SUM(I9:I19)</f>
        <v>0</v>
      </c>
      <c r="J20" s="277"/>
      <c r="K20" s="278">
        <f>SUM(K9:K19)</f>
        <v>0</v>
      </c>
    </row>
    <row r="21" spans="2:11" ht="13.5" thickTop="1">
      <c r="B21" s="49"/>
      <c r="C21" s="25"/>
      <c r="D21" s="25"/>
      <c r="E21" s="25"/>
      <c r="F21" s="26"/>
      <c r="G21" s="163"/>
      <c r="H21" s="163"/>
      <c r="I21" s="163"/>
      <c r="J21" s="163"/>
      <c r="K21" s="164"/>
    </row>
    <row r="22" spans="2:11" ht="13.5" thickBot="1">
      <c r="B22" s="49"/>
      <c r="C22" s="25"/>
      <c r="D22" s="25"/>
      <c r="E22" s="25"/>
      <c r="F22" s="26"/>
      <c r="G22" s="25"/>
      <c r="H22" s="25"/>
      <c r="I22" s="25"/>
      <c r="J22" s="163"/>
      <c r="K22" s="164"/>
    </row>
    <row r="23" spans="2:17" ht="19.5" thickBot="1" thickTop="1">
      <c r="B23" s="345" t="s">
        <v>136</v>
      </c>
      <c r="C23" s="346"/>
      <c r="D23" s="346"/>
      <c r="E23" s="347"/>
      <c r="F23" s="346"/>
      <c r="G23" s="25"/>
      <c r="H23" s="348" t="s">
        <v>32</v>
      </c>
      <c r="I23" s="350"/>
      <c r="J23" s="350"/>
      <c r="K23" s="351"/>
      <c r="M23" s="26"/>
      <c r="N23" s="26"/>
      <c r="O23" s="26"/>
      <c r="Q23" s="26"/>
    </row>
    <row r="24" spans="2:17" s="109" customFormat="1" ht="27" thickBot="1" thickTop="1">
      <c r="B24" s="139" t="s">
        <v>23</v>
      </c>
      <c r="C24" s="143" t="s">
        <v>33</v>
      </c>
      <c r="D24" s="139" t="s">
        <v>141</v>
      </c>
      <c r="E24" s="155" t="s">
        <v>100</v>
      </c>
      <c r="F24" s="139" t="s">
        <v>43</v>
      </c>
      <c r="G24" s="110"/>
      <c r="H24" s="139" t="s">
        <v>29</v>
      </c>
      <c r="I24" s="154" t="s">
        <v>30</v>
      </c>
      <c r="J24" s="139"/>
      <c r="K24" s="153" t="s">
        <v>31</v>
      </c>
      <c r="M24" s="111"/>
      <c r="N24" s="111"/>
      <c r="O24" s="111"/>
      <c r="Q24" s="111"/>
    </row>
    <row r="25" spans="2:17" ht="13.5" thickTop="1">
      <c r="B25" s="159"/>
      <c r="C25" s="148"/>
      <c r="D25" s="140"/>
      <c r="E25" s="112"/>
      <c r="F25" s="159"/>
      <c r="G25" s="25"/>
      <c r="H25" s="271">
        <f>+(F25/50)*D25</f>
        <v>0</v>
      </c>
      <c r="I25" s="272">
        <f>+F25/50</f>
        <v>0</v>
      </c>
      <c r="J25" s="271"/>
      <c r="K25" s="279">
        <f>+F25-H25</f>
        <v>0</v>
      </c>
      <c r="M25" s="26"/>
      <c r="N25" s="26"/>
      <c r="O25" s="26"/>
      <c r="Q25" s="26"/>
    </row>
    <row r="26" spans="2:17" ht="15">
      <c r="B26" s="141"/>
      <c r="C26" s="149"/>
      <c r="D26" s="144"/>
      <c r="E26" s="113"/>
      <c r="F26" s="160"/>
      <c r="G26" s="25"/>
      <c r="H26" s="271">
        <f>+(F26/50)*D26</f>
        <v>0</v>
      </c>
      <c r="I26" s="272">
        <f>+F26/50</f>
        <v>0</v>
      </c>
      <c r="J26" s="271"/>
      <c r="K26" s="279">
        <f>+F26-H26</f>
        <v>0</v>
      </c>
      <c r="M26" s="26"/>
      <c r="N26" s="26"/>
      <c r="O26" s="26"/>
      <c r="Q26" s="26"/>
    </row>
    <row r="27" spans="2:17" ht="15">
      <c r="B27" s="141"/>
      <c r="C27" s="149"/>
      <c r="D27" s="144"/>
      <c r="E27" s="113"/>
      <c r="F27" s="160"/>
      <c r="G27" s="25"/>
      <c r="H27" s="271">
        <f aca="true" t="shared" si="6" ref="H27:H28">+(F27/50)*D27</f>
        <v>0</v>
      </c>
      <c r="I27" s="272">
        <f aca="true" t="shared" si="7" ref="I27:I28">+F27/50</f>
        <v>0</v>
      </c>
      <c r="J27" s="271"/>
      <c r="K27" s="279">
        <f aca="true" t="shared" si="8" ref="K27:K28">+F27-H27</f>
        <v>0</v>
      </c>
      <c r="M27" s="26"/>
      <c r="N27" s="26"/>
      <c r="O27" s="26"/>
      <c r="Q27" s="26"/>
    </row>
    <row r="28" spans="2:17" ht="15">
      <c r="B28" s="141"/>
      <c r="C28" s="149"/>
      <c r="D28" s="144"/>
      <c r="E28" s="113"/>
      <c r="F28" s="160"/>
      <c r="G28" s="25"/>
      <c r="H28" s="271">
        <f t="shared" si="6"/>
        <v>0</v>
      </c>
      <c r="I28" s="272">
        <f t="shared" si="7"/>
        <v>0</v>
      </c>
      <c r="J28" s="271"/>
      <c r="K28" s="279">
        <f t="shared" si="8"/>
        <v>0</v>
      </c>
      <c r="M28" s="26"/>
      <c r="N28" s="26"/>
      <c r="O28" s="26"/>
      <c r="Q28" s="26"/>
    </row>
    <row r="29" spans="2:17" ht="15">
      <c r="B29" s="141"/>
      <c r="C29" s="149"/>
      <c r="D29" s="144"/>
      <c r="E29" s="113"/>
      <c r="F29" s="160"/>
      <c r="G29" s="25"/>
      <c r="H29" s="271">
        <f>+(F29/50)*D29</f>
        <v>0</v>
      </c>
      <c r="I29" s="272">
        <f>+F29/50</f>
        <v>0</v>
      </c>
      <c r="J29" s="271"/>
      <c r="K29" s="279">
        <f>+F29-H29</f>
        <v>0</v>
      </c>
      <c r="M29" s="26"/>
      <c r="N29" s="26"/>
      <c r="O29" s="26"/>
      <c r="Q29" s="26"/>
    </row>
    <row r="30" spans="2:17" ht="15">
      <c r="B30" s="141"/>
      <c r="C30" s="149"/>
      <c r="D30" s="144"/>
      <c r="E30" s="113"/>
      <c r="F30" s="160"/>
      <c r="G30" s="25"/>
      <c r="H30" s="271">
        <f>+(F30/50)*D30</f>
        <v>0</v>
      </c>
      <c r="I30" s="272">
        <f>+F30/50</f>
        <v>0</v>
      </c>
      <c r="J30" s="271"/>
      <c r="K30" s="279">
        <f>+F30-H30</f>
        <v>0</v>
      </c>
      <c r="M30" s="26"/>
      <c r="N30" s="26"/>
      <c r="O30" s="26"/>
      <c r="Q30" s="26"/>
    </row>
    <row r="31" spans="2:17" ht="13.5" thickBot="1">
      <c r="B31" s="178"/>
      <c r="C31" s="142"/>
      <c r="D31" s="142"/>
      <c r="E31" s="114"/>
      <c r="F31" s="161"/>
      <c r="G31" s="25"/>
      <c r="H31" s="274">
        <f>+(F31/50)*D31</f>
        <v>0</v>
      </c>
      <c r="I31" s="280">
        <f>+F31/50</f>
        <v>0</v>
      </c>
      <c r="J31" s="271"/>
      <c r="K31" s="279">
        <f>+F31-H31</f>
        <v>0</v>
      </c>
      <c r="M31" s="26"/>
      <c r="N31" s="26"/>
      <c r="O31" s="26"/>
      <c r="Q31" s="26"/>
    </row>
    <row r="32" spans="2:17" s="43" customFormat="1" ht="22.5" customHeight="1" thickBot="1" thickTop="1">
      <c r="B32" s="167" t="s">
        <v>24</v>
      </c>
      <c r="C32" s="146"/>
      <c r="D32" s="146"/>
      <c r="E32" s="44"/>
      <c r="F32" s="286">
        <f>SUM(F25:F31)</f>
        <v>0</v>
      </c>
      <c r="G32" s="45"/>
      <c r="H32" s="275">
        <f>SUM(H25:H31)</f>
        <v>0</v>
      </c>
      <c r="I32" s="281">
        <f>SUM(I25:I31)</f>
        <v>0</v>
      </c>
      <c r="J32" s="282"/>
      <c r="K32" s="283">
        <f>SUM(K25:K31)</f>
        <v>0</v>
      </c>
      <c r="M32" s="46"/>
      <c r="N32" s="46"/>
      <c r="O32" s="46"/>
      <c r="Q32" s="46"/>
    </row>
    <row r="33" spans="2:17" ht="13.5" thickTop="1">
      <c r="B33" s="49"/>
      <c r="C33" s="163"/>
      <c r="D33" s="163"/>
      <c r="E33" s="163"/>
      <c r="F33" s="26"/>
      <c r="G33" s="25"/>
      <c r="H33" s="28"/>
      <c r="I33" s="28"/>
      <c r="J33" s="39"/>
      <c r="K33" s="50"/>
      <c r="M33" s="26"/>
      <c r="N33" s="26"/>
      <c r="O33" s="26"/>
      <c r="Q33" s="26"/>
    </row>
    <row r="34" spans="2:17" ht="13.5" thickBot="1">
      <c r="B34" s="49"/>
      <c r="C34" s="25"/>
      <c r="D34" s="25"/>
      <c r="E34" s="25"/>
      <c r="F34" s="26"/>
      <c r="G34" s="25"/>
      <c r="H34" s="28"/>
      <c r="I34" s="28"/>
      <c r="J34" s="39"/>
      <c r="K34" s="50"/>
      <c r="M34" s="26"/>
      <c r="N34" s="26"/>
      <c r="O34" s="26"/>
      <c r="Q34" s="26"/>
    </row>
    <row r="35" spans="2:17" ht="19.5" thickBot="1" thickTop="1">
      <c r="B35" s="345" t="s">
        <v>137</v>
      </c>
      <c r="C35" s="346"/>
      <c r="D35" s="346"/>
      <c r="E35" s="347"/>
      <c r="F35" s="346"/>
      <c r="G35" s="25"/>
      <c r="H35" s="348" t="s">
        <v>35</v>
      </c>
      <c r="I35" s="349"/>
      <c r="J35" s="350"/>
      <c r="K35" s="351"/>
      <c r="M35" s="26"/>
      <c r="N35" s="26"/>
      <c r="O35" s="26"/>
      <c r="Q35" s="26"/>
    </row>
    <row r="36" spans="2:17" s="109" customFormat="1" ht="27" thickBot="1" thickTop="1">
      <c r="B36" s="139" t="s">
        <v>23</v>
      </c>
      <c r="C36" s="143" t="s">
        <v>33</v>
      </c>
      <c r="D36" s="139" t="s">
        <v>141</v>
      </c>
      <c r="E36" s="155" t="s">
        <v>100</v>
      </c>
      <c r="F36" s="143" t="s">
        <v>43</v>
      </c>
      <c r="G36" s="110"/>
      <c r="H36" s="139" t="s">
        <v>29</v>
      </c>
      <c r="I36" s="152" t="s">
        <v>30</v>
      </c>
      <c r="J36" s="139"/>
      <c r="K36" s="153" t="s">
        <v>31</v>
      </c>
      <c r="M36" s="111"/>
      <c r="N36" s="111"/>
      <c r="O36" s="111"/>
      <c r="Q36" s="111"/>
    </row>
    <row r="37" spans="2:17" ht="13.5" thickTop="1">
      <c r="B37" s="140"/>
      <c r="C37" s="148"/>
      <c r="D37" s="140"/>
      <c r="E37" s="112"/>
      <c r="F37" s="159"/>
      <c r="G37" s="25"/>
      <c r="H37" s="271">
        <f>+(F37/20)*D37</f>
        <v>0</v>
      </c>
      <c r="I37" s="272">
        <f>+F37/20</f>
        <v>0</v>
      </c>
      <c r="J37" s="271"/>
      <c r="K37" s="279">
        <f>+F37-H37</f>
        <v>0</v>
      </c>
      <c r="M37" s="26"/>
      <c r="N37" s="26"/>
      <c r="O37" s="26"/>
      <c r="Q37" s="26"/>
    </row>
    <row r="38" spans="2:17" ht="15">
      <c r="B38" s="141"/>
      <c r="C38" s="149"/>
      <c r="D38" s="141"/>
      <c r="E38" s="138"/>
      <c r="F38" s="160"/>
      <c r="G38" s="25"/>
      <c r="H38" s="271">
        <f aca="true" t="shared" si="9" ref="H38:H42">+(F38/20)*D38</f>
        <v>0</v>
      </c>
      <c r="I38" s="272">
        <f aca="true" t="shared" si="10" ref="I38:I42">+F38/20</f>
        <v>0</v>
      </c>
      <c r="J38" s="271"/>
      <c r="K38" s="279">
        <f aca="true" t="shared" si="11" ref="K38:K42">+F38-H38</f>
        <v>0</v>
      </c>
      <c r="M38" s="26"/>
      <c r="N38" s="26"/>
      <c r="O38" s="26"/>
      <c r="Q38" s="26"/>
    </row>
    <row r="39" spans="2:17" ht="15">
      <c r="B39" s="141"/>
      <c r="C39" s="149"/>
      <c r="D39" s="141"/>
      <c r="E39" s="138"/>
      <c r="F39" s="160"/>
      <c r="G39" s="25"/>
      <c r="H39" s="271">
        <f t="shared" si="9"/>
        <v>0</v>
      </c>
      <c r="I39" s="272">
        <f t="shared" si="10"/>
        <v>0</v>
      </c>
      <c r="J39" s="271"/>
      <c r="K39" s="279">
        <f t="shared" si="11"/>
        <v>0</v>
      </c>
      <c r="M39" s="26"/>
      <c r="N39" s="26"/>
      <c r="O39" s="26"/>
      <c r="Q39" s="26"/>
    </row>
    <row r="40" spans="2:17" ht="15">
      <c r="B40" s="141"/>
      <c r="C40" s="149"/>
      <c r="D40" s="144"/>
      <c r="E40" s="113"/>
      <c r="F40" s="160"/>
      <c r="G40" s="25"/>
      <c r="H40" s="271">
        <f t="shared" si="9"/>
        <v>0</v>
      </c>
      <c r="I40" s="272">
        <f t="shared" si="10"/>
        <v>0</v>
      </c>
      <c r="J40" s="271"/>
      <c r="K40" s="279">
        <f t="shared" si="11"/>
        <v>0</v>
      </c>
      <c r="M40" s="26"/>
      <c r="N40" s="26"/>
      <c r="O40" s="26"/>
      <c r="Q40" s="26"/>
    </row>
    <row r="41" spans="2:17" ht="15">
      <c r="B41" s="141"/>
      <c r="C41" s="149"/>
      <c r="D41" s="144"/>
      <c r="E41" s="113"/>
      <c r="F41" s="160"/>
      <c r="G41" s="25"/>
      <c r="H41" s="271">
        <f t="shared" si="9"/>
        <v>0</v>
      </c>
      <c r="I41" s="272">
        <f t="shared" si="10"/>
        <v>0</v>
      </c>
      <c r="J41" s="271"/>
      <c r="K41" s="279">
        <f t="shared" si="11"/>
        <v>0</v>
      </c>
      <c r="M41" s="26"/>
      <c r="N41" s="26"/>
      <c r="O41" s="26"/>
      <c r="Q41" s="26"/>
    </row>
    <row r="42" spans="2:17" ht="13.5" thickBot="1">
      <c r="B42" s="142"/>
      <c r="C42" s="150"/>
      <c r="D42" s="150"/>
      <c r="E42" s="113"/>
      <c r="F42" s="161"/>
      <c r="G42" s="25"/>
      <c r="H42" s="271">
        <f t="shared" si="9"/>
        <v>0</v>
      </c>
      <c r="I42" s="272">
        <f t="shared" si="10"/>
        <v>0</v>
      </c>
      <c r="J42" s="274"/>
      <c r="K42" s="279">
        <f t="shared" si="11"/>
        <v>0</v>
      </c>
      <c r="M42" s="26"/>
      <c r="N42" s="26"/>
      <c r="O42" s="26"/>
      <c r="Q42" s="26"/>
    </row>
    <row r="43" spans="2:17" s="43" customFormat="1" ht="23.25" customHeight="1" thickBot="1" thickTop="1">
      <c r="B43" s="147" t="s">
        <v>24</v>
      </c>
      <c r="C43" s="51"/>
      <c r="D43" s="137"/>
      <c r="E43" s="47"/>
      <c r="F43" s="286">
        <f>SUM(F37:F42)</f>
        <v>0</v>
      </c>
      <c r="G43" s="45"/>
      <c r="H43" s="284">
        <f>SUM(H37:H42)</f>
        <v>0</v>
      </c>
      <c r="I43" s="276">
        <f>SUM(I37:I42)</f>
        <v>0</v>
      </c>
      <c r="J43" s="285"/>
      <c r="K43" s="278">
        <f>SUM(K37:K42)</f>
        <v>0</v>
      </c>
      <c r="M43" s="46"/>
      <c r="N43" s="46"/>
      <c r="O43" s="46"/>
      <c r="Q43" s="46"/>
    </row>
    <row r="44" spans="2:17" ht="15">
      <c r="B44" s="49"/>
      <c r="C44" s="25"/>
      <c r="D44" s="25"/>
      <c r="E44" s="25"/>
      <c r="F44" s="26"/>
      <c r="G44" s="25"/>
      <c r="H44" s="28"/>
      <c r="I44" s="28"/>
      <c r="J44" s="39"/>
      <c r="K44" s="50"/>
      <c r="M44" s="26"/>
      <c r="N44" s="26"/>
      <c r="O44" s="26"/>
      <c r="Q44" s="26"/>
    </row>
    <row r="45" spans="2:17" ht="13.5" thickBot="1">
      <c r="B45" s="49"/>
      <c r="C45" s="25"/>
      <c r="D45" s="25"/>
      <c r="E45" s="25"/>
      <c r="F45" s="26"/>
      <c r="G45" s="25"/>
      <c r="H45" s="28"/>
      <c r="I45" s="28"/>
      <c r="J45" s="39"/>
      <c r="K45" s="50"/>
      <c r="M45" s="26"/>
      <c r="N45" s="26"/>
      <c r="O45" s="26"/>
      <c r="Q45" s="26"/>
    </row>
    <row r="46" spans="2:17" ht="19.5" thickBot="1" thickTop="1">
      <c r="B46" s="345" t="s">
        <v>138</v>
      </c>
      <c r="C46" s="346"/>
      <c r="D46" s="346"/>
      <c r="E46" s="347"/>
      <c r="F46" s="346"/>
      <c r="G46" s="25"/>
      <c r="H46" s="348" t="s">
        <v>35</v>
      </c>
      <c r="I46" s="350"/>
      <c r="J46" s="350"/>
      <c r="K46" s="351"/>
      <c r="M46" s="26"/>
      <c r="N46" s="26"/>
      <c r="O46" s="26"/>
      <c r="Q46" s="26"/>
    </row>
    <row r="47" spans="2:17" s="109" customFormat="1" ht="27" thickBot="1" thickTop="1">
      <c r="B47" s="139" t="s">
        <v>23</v>
      </c>
      <c r="C47" s="143" t="s">
        <v>33</v>
      </c>
      <c r="D47" s="139" t="s">
        <v>141</v>
      </c>
      <c r="E47" s="155" t="s">
        <v>100</v>
      </c>
      <c r="F47" s="143" t="s">
        <v>43</v>
      </c>
      <c r="G47" s="110"/>
      <c r="H47" s="139" t="s">
        <v>29</v>
      </c>
      <c r="I47" s="154" t="s">
        <v>30</v>
      </c>
      <c r="J47" s="139"/>
      <c r="K47" s="153" t="s">
        <v>37</v>
      </c>
      <c r="M47" s="111"/>
      <c r="N47" s="111"/>
      <c r="O47" s="111"/>
      <c r="Q47" s="111"/>
    </row>
    <row r="48" spans="2:17" ht="13.5" thickTop="1">
      <c r="B48" s="140"/>
      <c r="C48" s="148"/>
      <c r="D48" s="140"/>
      <c r="E48" s="112"/>
      <c r="F48" s="159"/>
      <c r="G48" s="25"/>
      <c r="H48" s="271">
        <f>+(F48/20)*D48</f>
        <v>0</v>
      </c>
      <c r="I48" s="272">
        <f>+F48/20</f>
        <v>0</v>
      </c>
      <c r="J48" s="271"/>
      <c r="K48" s="279">
        <f>+F48-H48</f>
        <v>0</v>
      </c>
      <c r="M48" s="26"/>
      <c r="N48" s="26"/>
      <c r="O48" s="26"/>
      <c r="Q48" s="26"/>
    </row>
    <row r="49" spans="2:17" ht="15">
      <c r="B49" s="141"/>
      <c r="C49" s="149"/>
      <c r="D49" s="141"/>
      <c r="E49" s="138"/>
      <c r="F49" s="160"/>
      <c r="G49" s="25"/>
      <c r="H49" s="271">
        <f aca="true" t="shared" si="12" ref="H49:H51">+(F49/20)*D49</f>
        <v>0</v>
      </c>
      <c r="I49" s="272">
        <f aca="true" t="shared" si="13" ref="I49:I51">+F49/20</f>
        <v>0</v>
      </c>
      <c r="J49" s="271"/>
      <c r="K49" s="279">
        <f aca="true" t="shared" si="14" ref="K49:K51">+F49-H49</f>
        <v>0</v>
      </c>
      <c r="M49" s="26"/>
      <c r="N49" s="26"/>
      <c r="O49" s="26"/>
      <c r="Q49" s="26"/>
    </row>
    <row r="50" spans="2:17" ht="15">
      <c r="B50" s="141"/>
      <c r="C50" s="149"/>
      <c r="D50" s="141"/>
      <c r="E50" s="138"/>
      <c r="F50" s="160"/>
      <c r="G50" s="25"/>
      <c r="H50" s="271">
        <f t="shared" si="12"/>
        <v>0</v>
      </c>
      <c r="I50" s="272">
        <f t="shared" si="13"/>
        <v>0</v>
      </c>
      <c r="J50" s="271"/>
      <c r="K50" s="279">
        <f t="shared" si="14"/>
        <v>0</v>
      </c>
      <c r="M50" s="26"/>
      <c r="N50" s="26"/>
      <c r="O50" s="26"/>
      <c r="Q50" s="26"/>
    </row>
    <row r="51" spans="2:17" ht="15">
      <c r="B51" s="141"/>
      <c r="C51" s="149"/>
      <c r="D51" s="144"/>
      <c r="E51" s="113"/>
      <c r="F51" s="160"/>
      <c r="G51" s="25"/>
      <c r="H51" s="271">
        <f t="shared" si="12"/>
        <v>0</v>
      </c>
      <c r="I51" s="272">
        <f t="shared" si="13"/>
        <v>0</v>
      </c>
      <c r="J51" s="271"/>
      <c r="K51" s="279">
        <f t="shared" si="14"/>
        <v>0</v>
      </c>
      <c r="M51" s="26"/>
      <c r="N51" s="26"/>
      <c r="O51" s="26"/>
      <c r="Q51" s="26"/>
    </row>
    <row r="52" spans="2:17" ht="13.5" thickBot="1">
      <c r="B52" s="142"/>
      <c r="C52" s="150"/>
      <c r="D52" s="150"/>
      <c r="E52" s="113"/>
      <c r="F52" s="161"/>
      <c r="G52" s="25"/>
      <c r="H52" s="274">
        <f>+(F52/20)*D52</f>
        <v>0</v>
      </c>
      <c r="I52" s="280">
        <f>+F52/20</f>
        <v>0</v>
      </c>
      <c r="J52" s="274"/>
      <c r="K52" s="279">
        <f>+F52-H52</f>
        <v>0</v>
      </c>
      <c r="M52" s="26"/>
      <c r="N52" s="26"/>
      <c r="O52" s="26"/>
      <c r="Q52" s="26"/>
    </row>
    <row r="53" spans="2:17" s="43" customFormat="1" ht="27" customHeight="1" thickBot="1" thickTop="1">
      <c r="B53" s="167" t="s">
        <v>24</v>
      </c>
      <c r="C53" s="146"/>
      <c r="D53" s="151"/>
      <c r="E53" s="48"/>
      <c r="F53" s="286">
        <f>SUM(F48:F52)</f>
        <v>0</v>
      </c>
      <c r="G53" s="76"/>
      <c r="H53" s="275">
        <f>SUM(H48:H52)</f>
        <v>0</v>
      </c>
      <c r="I53" s="281">
        <f>SUM(I48:I52)</f>
        <v>0</v>
      </c>
      <c r="J53" s="285"/>
      <c r="K53" s="278">
        <f>SUM(K48:K52)</f>
        <v>0</v>
      </c>
      <c r="M53" s="46"/>
      <c r="N53" s="46"/>
      <c r="O53" s="46"/>
      <c r="Q53" s="46"/>
    </row>
    <row r="54" spans="2:17" s="43" customFormat="1" ht="27" customHeight="1" thickTop="1">
      <c r="B54" s="168"/>
      <c r="C54" s="54"/>
      <c r="D54" s="72"/>
      <c r="E54" s="72"/>
      <c r="F54" s="46"/>
      <c r="G54" s="45"/>
      <c r="H54" s="55"/>
      <c r="I54" s="73"/>
      <c r="J54" s="73"/>
      <c r="K54" s="169"/>
      <c r="M54" s="46"/>
      <c r="N54" s="46"/>
      <c r="O54" s="46"/>
      <c r="Q54" s="46"/>
    </row>
    <row r="55" spans="2:17" ht="13.5" thickBot="1">
      <c r="B55" s="49"/>
      <c r="C55" s="25"/>
      <c r="D55" s="25"/>
      <c r="E55" s="25"/>
      <c r="F55" s="26"/>
      <c r="G55" s="25"/>
      <c r="H55" s="28"/>
      <c r="I55" s="28"/>
      <c r="J55" s="39"/>
      <c r="K55" s="50"/>
      <c r="M55" s="26"/>
      <c r="N55" s="26"/>
      <c r="O55" s="26"/>
      <c r="Q55" s="26"/>
    </row>
    <row r="56" spans="2:17" s="43" customFormat="1" ht="19.5" customHeight="1" thickBot="1">
      <c r="B56" s="179" t="str">
        <f>UPPER("Total Activo Revaluado")</f>
        <v>TOTAL ACTIVO REVALUADO</v>
      </c>
      <c r="C56" s="180"/>
      <c r="D56" s="181"/>
      <c r="E56" s="180"/>
      <c r="F56" s="306">
        <f>+F53+F43+F32+F20</f>
        <v>0</v>
      </c>
      <c r="G56" s="182"/>
      <c r="H56" s="183" t="str">
        <f>UPPER("Total Depreciación acumulada")</f>
        <v>TOTAL DEPRECIACIÓN ACUMULADA</v>
      </c>
      <c r="I56" s="181"/>
      <c r="J56" s="184"/>
      <c r="K56" s="307">
        <f>+H53+H43+H32+H20</f>
        <v>0</v>
      </c>
      <c r="M56" s="46"/>
      <c r="N56" s="46"/>
      <c r="O56" s="46"/>
      <c r="Q56" s="46"/>
    </row>
    <row r="57" spans="2:17" ht="13.5" thickBot="1">
      <c r="B57" s="185"/>
      <c r="C57" s="110"/>
      <c r="D57" s="110"/>
      <c r="E57" s="110"/>
      <c r="F57" s="186"/>
      <c r="G57" s="110"/>
      <c r="H57" s="187"/>
      <c r="I57" s="187"/>
      <c r="J57" s="188"/>
      <c r="K57" s="189"/>
      <c r="M57" s="26"/>
      <c r="N57" s="26"/>
      <c r="O57" s="26"/>
      <c r="Q57" s="26"/>
    </row>
    <row r="58" spans="2:11" s="43" customFormat="1" ht="19.5" customHeight="1" thickBot="1">
      <c r="B58" s="190" t="str">
        <f>UPPER("Total Activo Neto Revaluado")</f>
        <v>TOTAL ACTIVO NETO REVALUADO</v>
      </c>
      <c r="C58" s="181"/>
      <c r="D58" s="181"/>
      <c r="E58" s="181"/>
      <c r="F58" s="306">
        <f>+F56-K56</f>
        <v>0</v>
      </c>
      <c r="G58" s="135"/>
      <c r="H58" s="191" t="s">
        <v>148</v>
      </c>
      <c r="I58" s="192"/>
      <c r="J58" s="192"/>
      <c r="K58" s="307">
        <f>+I20+I32+I43+I53</f>
        <v>0</v>
      </c>
    </row>
    <row r="59" spans="2:11" s="43" customFormat="1" ht="19.5" customHeight="1">
      <c r="B59" s="128"/>
      <c r="C59" s="129"/>
      <c r="D59" s="129"/>
      <c r="E59" s="129"/>
      <c r="F59" s="130"/>
      <c r="G59" s="131"/>
      <c r="H59" s="131"/>
      <c r="I59" s="132"/>
      <c r="J59" s="132"/>
      <c r="K59" s="133"/>
    </row>
    <row r="60" spans="2:11" s="43" customFormat="1" ht="19.5" customHeight="1" thickBot="1">
      <c r="B60" s="134"/>
      <c r="C60" s="135"/>
      <c r="D60" s="135"/>
      <c r="E60" s="135"/>
      <c r="F60" s="136"/>
      <c r="G60" s="51"/>
      <c r="H60" s="51"/>
      <c r="I60" s="52"/>
      <c r="J60" s="52"/>
      <c r="K60" s="53"/>
    </row>
    <row r="61" spans="1:11" ht="27" customHeight="1" hidden="1">
      <c r="A61" s="29" t="s">
        <v>51</v>
      </c>
      <c r="H61" s="23"/>
      <c r="I61" s="23"/>
      <c r="J61" s="23"/>
      <c r="K61" s="23"/>
    </row>
    <row r="62" ht="14.25" customHeight="1" hidden="1">
      <c r="B62" s="30"/>
    </row>
    <row r="63" spans="1:2" ht="18" hidden="1">
      <c r="A63" s="31" t="s">
        <v>52</v>
      </c>
      <c r="B63" s="30"/>
    </row>
    <row r="64" ht="18.75" hidden="1" thickBot="1">
      <c r="B64" s="30"/>
    </row>
    <row r="65" spans="2:3" ht="14.25" hidden="1" thickBot="1" thickTop="1">
      <c r="B65" s="361" t="s">
        <v>53</v>
      </c>
      <c r="C65" s="361"/>
    </row>
    <row r="66" spans="2:5" ht="14.25" hidden="1" thickBot="1" thickTop="1">
      <c r="B66" s="32" t="s">
        <v>54</v>
      </c>
      <c r="C66" s="32" t="s">
        <v>55</v>
      </c>
      <c r="D66" s="32" t="s">
        <v>56</v>
      </c>
      <c r="E66" s="32" t="s">
        <v>57</v>
      </c>
    </row>
    <row r="67" spans="2:5" ht="13.5" hidden="1" thickTop="1">
      <c r="B67" s="33" t="s">
        <v>58</v>
      </c>
      <c r="C67" s="21" t="s">
        <v>59</v>
      </c>
      <c r="D67" s="21">
        <v>29</v>
      </c>
      <c r="E67" s="21" t="s">
        <v>60</v>
      </c>
    </row>
    <row r="68" spans="2:5" ht="15" hidden="1">
      <c r="B68" s="34">
        <v>1</v>
      </c>
      <c r="C68" s="21" t="s">
        <v>61</v>
      </c>
      <c r="D68" s="21">
        <v>29</v>
      </c>
      <c r="E68" s="21" t="s">
        <v>60</v>
      </c>
    </row>
    <row r="69" spans="2:5" ht="15" hidden="1">
      <c r="B69" s="33" t="s">
        <v>62</v>
      </c>
      <c r="C69" s="21" t="s">
        <v>63</v>
      </c>
      <c r="D69" s="21">
        <v>40</v>
      </c>
      <c r="E69" s="21" t="s">
        <v>60</v>
      </c>
    </row>
    <row r="70" spans="2:5" ht="15" hidden="1">
      <c r="B70" s="34">
        <v>2</v>
      </c>
      <c r="C70" s="21" t="s">
        <v>64</v>
      </c>
      <c r="D70" s="21">
        <v>57</v>
      </c>
      <c r="E70" s="21" t="s">
        <v>60</v>
      </c>
    </row>
    <row r="71" spans="2:5" ht="15" hidden="1">
      <c r="B71" s="35" t="s">
        <v>65</v>
      </c>
      <c r="C71" s="21" t="s">
        <v>66</v>
      </c>
      <c r="D71" s="21">
        <v>60</v>
      </c>
      <c r="E71" s="21" t="s">
        <v>60</v>
      </c>
    </row>
    <row r="72" spans="2:5" ht="15" hidden="1">
      <c r="B72" s="34">
        <v>3</v>
      </c>
      <c r="C72" s="21" t="s">
        <v>67</v>
      </c>
      <c r="D72" s="21">
        <v>64</v>
      </c>
      <c r="E72" s="21" t="s">
        <v>60</v>
      </c>
    </row>
    <row r="73" spans="2:5" ht="15" hidden="1">
      <c r="B73" s="35" t="s">
        <v>68</v>
      </c>
      <c r="C73" s="21" t="s">
        <v>69</v>
      </c>
      <c r="D73" s="21">
        <v>68</v>
      </c>
      <c r="E73" s="21" t="s">
        <v>60</v>
      </c>
    </row>
    <row r="74" spans="2:5" ht="15" hidden="1">
      <c r="B74" s="34">
        <v>4</v>
      </c>
      <c r="C74" s="21" t="s">
        <v>70</v>
      </c>
      <c r="D74" s="21">
        <v>73</v>
      </c>
      <c r="E74" s="21" t="s">
        <v>60</v>
      </c>
    </row>
    <row r="75" spans="2:5" ht="15" hidden="1">
      <c r="B75" s="35" t="s">
        <v>71</v>
      </c>
      <c r="C75" s="21" t="s">
        <v>72</v>
      </c>
      <c r="D75" s="21">
        <v>78</v>
      </c>
      <c r="E75" s="21" t="s">
        <v>60</v>
      </c>
    </row>
    <row r="76" spans="2:5" ht="15" hidden="1">
      <c r="B76" s="34">
        <v>5</v>
      </c>
      <c r="C76" s="21" t="s">
        <v>73</v>
      </c>
      <c r="D76" s="21">
        <v>84</v>
      </c>
      <c r="E76" s="21" t="s">
        <v>60</v>
      </c>
    </row>
    <row r="77" spans="2:5" ht="15" hidden="1">
      <c r="B77" s="35" t="s">
        <v>74</v>
      </c>
      <c r="C77" s="21" t="s">
        <v>75</v>
      </c>
      <c r="D77" s="21">
        <v>89</v>
      </c>
      <c r="E77" s="21" t="s">
        <v>60</v>
      </c>
    </row>
    <row r="78" spans="2:5" ht="15" hidden="1">
      <c r="B78" s="34">
        <v>6</v>
      </c>
      <c r="C78" s="21" t="s">
        <v>76</v>
      </c>
      <c r="D78" s="21">
        <v>94</v>
      </c>
      <c r="E78" s="21" t="s">
        <v>60</v>
      </c>
    </row>
    <row r="79" spans="2:5" ht="15" hidden="1">
      <c r="B79" s="35" t="s">
        <v>77</v>
      </c>
      <c r="C79" s="21" t="s">
        <v>78</v>
      </c>
      <c r="D79" s="21">
        <v>100</v>
      </c>
      <c r="E79" s="21" t="s">
        <v>60</v>
      </c>
    </row>
    <row r="80" spans="2:5" ht="15" hidden="1">
      <c r="B80" s="34">
        <v>7</v>
      </c>
      <c r="C80" s="21" t="s">
        <v>79</v>
      </c>
      <c r="D80" s="21">
        <f>(+D78+D82)/2</f>
        <v>106</v>
      </c>
      <c r="E80" s="21" t="s">
        <v>60</v>
      </c>
    </row>
    <row r="81" spans="2:5" ht="15" hidden="1">
      <c r="B81" s="35" t="s">
        <v>80</v>
      </c>
      <c r="C81" s="21" t="s">
        <v>81</v>
      </c>
      <c r="D81" s="21">
        <v>112</v>
      </c>
      <c r="E81" s="21" t="s">
        <v>60</v>
      </c>
    </row>
    <row r="82" spans="2:5" ht="15" hidden="1">
      <c r="B82" s="34">
        <v>8</v>
      </c>
      <c r="C82" s="21" t="s">
        <v>82</v>
      </c>
      <c r="D82" s="21">
        <v>118</v>
      </c>
      <c r="E82" s="21" t="s">
        <v>60</v>
      </c>
    </row>
    <row r="83" spans="2:5" ht="15" hidden="1">
      <c r="B83" s="35" t="s">
        <v>83</v>
      </c>
      <c r="C83" s="21" t="s">
        <v>84</v>
      </c>
      <c r="D83" s="21">
        <v>130</v>
      </c>
      <c r="E83" s="21" t="s">
        <v>60</v>
      </c>
    </row>
    <row r="84" spans="2:5" ht="15" hidden="1">
      <c r="B84" s="34">
        <v>9</v>
      </c>
      <c r="C84" s="21" t="s">
        <v>85</v>
      </c>
      <c r="D84" s="21">
        <v>142</v>
      </c>
      <c r="E84" s="21" t="s">
        <v>60</v>
      </c>
    </row>
    <row r="85" spans="2:5" ht="15" hidden="1">
      <c r="B85" s="35" t="s">
        <v>86</v>
      </c>
      <c r="C85" s="21" t="s">
        <v>87</v>
      </c>
      <c r="D85" s="21">
        <v>154</v>
      </c>
      <c r="E85" s="21" t="s">
        <v>60</v>
      </c>
    </row>
    <row r="86" spans="2:5" ht="15" hidden="1">
      <c r="B86" s="34">
        <v>10</v>
      </c>
      <c r="C86" s="21" t="s">
        <v>88</v>
      </c>
      <c r="D86" s="21">
        <v>167</v>
      </c>
      <c r="E86" s="21" t="s">
        <v>60</v>
      </c>
    </row>
    <row r="87" ht="18" hidden="1">
      <c r="B87" s="30"/>
    </row>
    <row r="88" ht="18" hidden="1">
      <c r="B88" s="31" t="s">
        <v>89</v>
      </c>
    </row>
    <row r="89" ht="15.75" hidden="1">
      <c r="B89" s="36"/>
    </row>
    <row r="90" ht="16.5" hidden="1" thickBot="1">
      <c r="B90" s="36" t="s">
        <v>90</v>
      </c>
    </row>
    <row r="91" spans="3:5" ht="13.5" hidden="1" thickBot="1">
      <c r="C91" s="37" t="s">
        <v>91</v>
      </c>
      <c r="D91" s="37" t="s">
        <v>56</v>
      </c>
      <c r="E91" s="37" t="s">
        <v>57</v>
      </c>
    </row>
    <row r="92" spans="3:5" ht="15" hidden="1">
      <c r="C92" s="21" t="s">
        <v>44</v>
      </c>
      <c r="D92" s="21">
        <v>284</v>
      </c>
      <c r="E92" s="21" t="s">
        <v>92</v>
      </c>
    </row>
    <row r="93" spans="3:5" ht="25.5" hidden="1">
      <c r="C93" s="27" t="s">
        <v>45</v>
      </c>
      <c r="D93" s="21">
        <v>225</v>
      </c>
      <c r="E93" s="21" t="s">
        <v>92</v>
      </c>
    </row>
    <row r="94" spans="3:5" ht="25.5" hidden="1">
      <c r="C94" s="27" t="s">
        <v>34</v>
      </c>
      <c r="D94" s="21">
        <v>180</v>
      </c>
      <c r="E94" s="21" t="s">
        <v>92</v>
      </c>
    </row>
    <row r="95" spans="3:5" ht="25.5" hidden="1">
      <c r="C95" s="27" t="s">
        <v>46</v>
      </c>
      <c r="D95" s="21">
        <v>140</v>
      </c>
      <c r="E95" s="21" t="s">
        <v>92</v>
      </c>
    </row>
    <row r="96" spans="3:5" ht="15" hidden="1">
      <c r="C96" s="27" t="s">
        <v>47</v>
      </c>
      <c r="D96" s="21">
        <v>122</v>
      </c>
      <c r="E96" s="21" t="s">
        <v>92</v>
      </c>
    </row>
    <row r="97" ht="15" hidden="1">
      <c r="C97" s="27"/>
    </row>
    <row r="98" spans="2:3" ht="16.5" hidden="1" thickBot="1">
      <c r="B98" s="36" t="s">
        <v>93</v>
      </c>
      <c r="C98" s="27"/>
    </row>
    <row r="99" spans="3:5" ht="13.5" hidden="1" thickBot="1">
      <c r="C99" s="27" t="s">
        <v>91</v>
      </c>
      <c r="D99" s="37" t="s">
        <v>56</v>
      </c>
      <c r="E99" s="37" t="s">
        <v>57</v>
      </c>
    </row>
    <row r="100" spans="3:5" ht="15" hidden="1">
      <c r="C100" s="27" t="s">
        <v>44</v>
      </c>
      <c r="D100" s="21">
        <v>142</v>
      </c>
      <c r="E100" s="21" t="s">
        <v>92</v>
      </c>
    </row>
    <row r="101" spans="3:5" ht="25.5" hidden="1">
      <c r="C101" s="27" t="s">
        <v>45</v>
      </c>
      <c r="D101" s="21">
        <v>136</v>
      </c>
      <c r="E101" s="21" t="s">
        <v>92</v>
      </c>
    </row>
    <row r="102" spans="3:5" ht="25.5" hidden="1">
      <c r="C102" s="27" t="s">
        <v>34</v>
      </c>
      <c r="D102" s="21">
        <v>122</v>
      </c>
      <c r="E102" s="21" t="s">
        <v>92</v>
      </c>
    </row>
    <row r="103" spans="3:5" ht="15" hidden="1">
      <c r="C103" s="27" t="s">
        <v>36</v>
      </c>
      <c r="D103" s="21">
        <v>100</v>
      </c>
      <c r="E103" s="21" t="s">
        <v>92</v>
      </c>
    </row>
    <row r="104" ht="15" hidden="1">
      <c r="C104" s="27"/>
    </row>
    <row r="105" spans="2:3" ht="16.5" hidden="1" thickBot="1">
      <c r="B105" s="36" t="s">
        <v>94</v>
      </c>
      <c r="C105" s="27"/>
    </row>
    <row r="106" spans="3:5" ht="13.5" hidden="1" thickBot="1">
      <c r="C106" s="27" t="s">
        <v>91</v>
      </c>
      <c r="D106" s="37" t="s">
        <v>56</v>
      </c>
      <c r="E106" s="37" t="s">
        <v>57</v>
      </c>
    </row>
    <row r="107" spans="3:5" ht="15" hidden="1">
      <c r="C107" s="27" t="s">
        <v>48</v>
      </c>
      <c r="D107" s="21">
        <v>1000</v>
      </c>
      <c r="E107" s="21" t="s">
        <v>92</v>
      </c>
    </row>
    <row r="108" spans="3:5" ht="25.5" hidden="1">
      <c r="C108" s="27" t="s">
        <v>49</v>
      </c>
      <c r="D108" s="21">
        <v>800</v>
      </c>
      <c r="E108" s="21" t="s">
        <v>92</v>
      </c>
    </row>
    <row r="109" spans="3:5" ht="15" hidden="1">
      <c r="C109" s="27" t="s">
        <v>50</v>
      </c>
      <c r="D109" s="21">
        <v>700</v>
      </c>
      <c r="E109" s="21" t="s">
        <v>92</v>
      </c>
    </row>
    <row r="110" ht="15" hidden="1">
      <c r="C110" s="27"/>
    </row>
    <row r="111" ht="15" hidden="1"/>
    <row r="112" ht="15" hidden="1"/>
    <row r="113" ht="15" hidden="1"/>
    <row r="114" ht="15" hidden="1"/>
    <row r="115" ht="15" hidden="1"/>
    <row r="116" ht="15">
      <c r="D116" s="38"/>
    </row>
    <row r="123" ht="15">
      <c r="D123" s="38"/>
    </row>
    <row r="124" ht="15">
      <c r="D124" s="38"/>
    </row>
    <row r="130" ht="15">
      <c r="D130" s="38"/>
    </row>
    <row r="131" ht="15">
      <c r="D131" s="38"/>
    </row>
    <row r="132" ht="15">
      <c r="D132" s="38"/>
    </row>
    <row r="137" ht="15">
      <c r="D137" s="38"/>
    </row>
  </sheetData>
  <sheetProtection password="C0F2" sheet="1" objects="1" scenarios="1"/>
  <mergeCells count="12">
    <mergeCell ref="B35:F35"/>
    <mergeCell ref="H35:K35"/>
    <mergeCell ref="B46:F46"/>
    <mergeCell ref="H46:K46"/>
    <mergeCell ref="B65:C65"/>
    <mergeCell ref="A1:G1"/>
    <mergeCell ref="B7:F7"/>
    <mergeCell ref="H7:K7"/>
    <mergeCell ref="B20:E20"/>
    <mergeCell ref="B23:F23"/>
    <mergeCell ref="H23:K23"/>
    <mergeCell ref="B2:K3"/>
  </mergeCells>
  <printOptions/>
  <pageMargins left="0.7" right="0.7" top="0.75" bottom="0.75" header="0.5118055555555555" footer="0.5118055555555555"/>
  <pageSetup horizontalDpi="300" verticalDpi="300" orientation="portrait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1"/>
  <sheetViews>
    <sheetView workbookViewId="0" topLeftCell="A1">
      <selection activeCell="C16" sqref="C16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7" tint="0.39998000860214233"/>
  </sheetPr>
  <dimension ref="A3:E60"/>
  <sheetViews>
    <sheetView showGridLines="0" zoomScaleSheetLayoutView="100" workbookViewId="0" topLeftCell="A40">
      <selection activeCell="A56" sqref="A56:D60"/>
    </sheetView>
  </sheetViews>
  <sheetFormatPr defaultColWidth="11.421875" defaultRowHeight="15"/>
  <cols>
    <col min="1" max="1" width="56.00390625" style="1" customWidth="1"/>
    <col min="2" max="2" width="23.140625" style="1" customWidth="1"/>
    <col min="3" max="3" width="11.421875" style="1" customWidth="1"/>
    <col min="4" max="4" width="24.8515625" style="1" customWidth="1"/>
    <col min="5" max="16384" width="11.421875" style="1" customWidth="1"/>
  </cols>
  <sheetData>
    <row r="3" ht="21">
      <c r="A3" s="292" t="s">
        <v>155</v>
      </c>
    </row>
    <row r="5" ht="21">
      <c r="A5" s="291" t="s">
        <v>213</v>
      </c>
    </row>
    <row r="6" spans="1:4" ht="21">
      <c r="A6" s="291" t="s">
        <v>214</v>
      </c>
      <c r="B6" s="291"/>
      <c r="C6" s="291"/>
      <c r="D6" s="291"/>
    </row>
    <row r="7" spans="1:4" ht="21">
      <c r="A7" s="291" t="s">
        <v>212</v>
      </c>
      <c r="B7" s="291"/>
      <c r="C7" s="291"/>
      <c r="D7" s="291"/>
    </row>
    <row r="8" spans="1:4" ht="21">
      <c r="A8" s="291"/>
      <c r="B8" s="291"/>
      <c r="C8" s="291"/>
      <c r="D8" s="291"/>
    </row>
    <row r="9" ht="15.75" thickBot="1"/>
    <row r="10" spans="1:5" s="61" customFormat="1" ht="18.75" customHeight="1">
      <c r="A10" s="365" t="s">
        <v>215</v>
      </c>
      <c r="B10" s="366"/>
      <c r="C10" s="366"/>
      <c r="D10" s="367"/>
      <c r="E10" s="62"/>
    </row>
    <row r="11" spans="1:5" s="61" customFormat="1" ht="18.75" customHeight="1">
      <c r="A11" s="368"/>
      <c r="B11" s="369"/>
      <c r="C11" s="369"/>
      <c r="D11" s="370"/>
      <c r="E11" s="62"/>
    </row>
    <row r="12" spans="1:5" s="61" customFormat="1" ht="21" customHeight="1" thickBot="1">
      <c r="A12" s="371"/>
      <c r="B12" s="372"/>
      <c r="C12" s="372"/>
      <c r="D12" s="373"/>
      <c r="E12" s="62"/>
    </row>
    <row r="13" spans="1:5" s="61" customFormat="1" ht="14.25" thickBot="1">
      <c r="A13" s="64"/>
      <c r="B13" s="62"/>
      <c r="C13" s="62"/>
      <c r="D13" s="65"/>
      <c r="E13" s="62"/>
    </row>
    <row r="14" spans="1:4" ht="25.5" customHeight="1" thickBot="1">
      <c r="A14" s="362" t="s">
        <v>107</v>
      </c>
      <c r="B14" s="363"/>
      <c r="C14" s="363"/>
      <c r="D14" s="364"/>
    </row>
    <row r="15" spans="1:4" ht="15.75" thickBot="1">
      <c r="A15" s="66"/>
      <c r="B15" s="2"/>
      <c r="C15" s="2"/>
      <c r="D15" s="3"/>
    </row>
    <row r="16" spans="1:4" ht="18" thickBot="1">
      <c r="A16" s="66" t="s">
        <v>108</v>
      </c>
      <c r="B16" s="2"/>
      <c r="D16" s="115"/>
    </row>
    <row r="17" spans="1:4" ht="15">
      <c r="A17" s="66"/>
      <c r="B17" s="2"/>
      <c r="C17" s="2"/>
      <c r="D17" s="3"/>
    </row>
    <row r="18" spans="1:4" ht="15.75" thickBot="1">
      <c r="A18" s="67" t="s">
        <v>110</v>
      </c>
      <c r="B18" s="2"/>
      <c r="C18" s="2"/>
      <c r="D18" s="3"/>
    </row>
    <row r="19" spans="1:4" ht="15.75" thickBot="1">
      <c r="A19" s="68" t="s">
        <v>104</v>
      </c>
      <c r="B19" s="297">
        <f>SUM(B20:B21)</f>
        <v>0</v>
      </c>
      <c r="C19" s="2"/>
      <c r="D19" s="3"/>
    </row>
    <row r="20" spans="1:4" ht="15.75" thickTop="1">
      <c r="A20" s="4" t="s">
        <v>101</v>
      </c>
      <c r="B20" s="296"/>
      <c r="C20" s="2"/>
      <c r="D20" s="3"/>
    </row>
    <row r="21" spans="1:4" ht="15.75" thickBot="1">
      <c r="A21" s="4" t="s">
        <v>102</v>
      </c>
      <c r="B21" s="295"/>
      <c r="C21" s="2"/>
      <c r="D21" s="3"/>
    </row>
    <row r="22" spans="1:4" ht="15.75" thickBot="1">
      <c r="A22" s="4"/>
      <c r="B22" s="2"/>
      <c r="C22" s="2"/>
      <c r="D22" s="3"/>
    </row>
    <row r="23" spans="1:4" ht="15.75" thickBot="1">
      <c r="A23" s="68" t="s">
        <v>103</v>
      </c>
      <c r="B23" s="298">
        <f>+B24</f>
        <v>0</v>
      </c>
      <c r="C23" s="2"/>
      <c r="D23" s="3"/>
    </row>
    <row r="24" spans="1:4" ht="16.5" thickBot="1" thickTop="1">
      <c r="A24" s="4" t="s">
        <v>105</v>
      </c>
      <c r="B24" s="299"/>
      <c r="C24" s="2"/>
      <c r="D24" s="3"/>
    </row>
    <row r="25" spans="1:4" ht="16.5" thickBot="1" thickTop="1">
      <c r="A25" s="70"/>
      <c r="B25" s="2"/>
      <c r="C25" s="2"/>
      <c r="D25" s="3"/>
    </row>
    <row r="26" spans="1:4" ht="15.75" thickBot="1">
      <c r="A26" s="68" t="s">
        <v>111</v>
      </c>
      <c r="B26" s="288">
        <f>+B19+B23</f>
        <v>0</v>
      </c>
      <c r="C26" s="2"/>
      <c r="D26" s="3"/>
    </row>
    <row r="27" spans="1:4" ht="15.75" thickBot="1">
      <c r="A27" s="68"/>
      <c r="B27" s="63"/>
      <c r="C27" s="2"/>
      <c r="D27" s="3"/>
    </row>
    <row r="28" spans="1:4" ht="18.75" thickBot="1" thickTop="1">
      <c r="A28" s="68" t="s">
        <v>106</v>
      </c>
      <c r="B28" s="299"/>
      <c r="C28" s="2"/>
      <c r="D28" s="3"/>
    </row>
    <row r="29" spans="1:4" ht="16.5" thickBot="1" thickTop="1">
      <c r="A29" s="4"/>
      <c r="B29" s="2"/>
      <c r="C29" s="2"/>
      <c r="D29" s="3"/>
    </row>
    <row r="30" spans="1:4" ht="21.75" customHeight="1" thickBot="1">
      <c r="A30" s="118" t="s">
        <v>123</v>
      </c>
      <c r="B30" s="119"/>
      <c r="C30" s="119"/>
      <c r="D30" s="287">
        <f>+B28+B26+D16</f>
        <v>0</v>
      </c>
    </row>
    <row r="31" spans="1:4" ht="15">
      <c r="A31" s="4"/>
      <c r="B31" s="2"/>
      <c r="C31" s="2"/>
      <c r="D31" s="3"/>
    </row>
    <row r="32" spans="1:4" ht="15.75" thickBot="1">
      <c r="A32" s="4"/>
      <c r="B32" s="2"/>
      <c r="C32" s="2"/>
      <c r="D32" s="3"/>
    </row>
    <row r="33" spans="1:4" ht="23.25" customHeight="1" thickBot="1">
      <c r="A33" s="362" t="s">
        <v>109</v>
      </c>
      <c r="B33" s="363"/>
      <c r="C33" s="363"/>
      <c r="D33" s="364"/>
    </row>
    <row r="34" spans="1:4" ht="15.75" thickBot="1">
      <c r="A34" s="4"/>
      <c r="B34" s="2"/>
      <c r="C34" s="2"/>
      <c r="D34" s="3"/>
    </row>
    <row r="35" spans="1:4" ht="15.75" thickBot="1">
      <c r="A35" s="67" t="s">
        <v>112</v>
      </c>
      <c r="B35" s="300">
        <f>SUM(B36:B40)</f>
        <v>0</v>
      </c>
      <c r="C35" s="2"/>
      <c r="D35" s="3"/>
    </row>
    <row r="36" spans="1:4" ht="15.75" thickTop="1">
      <c r="A36" s="4" t="s">
        <v>133</v>
      </c>
      <c r="B36" s="301"/>
      <c r="C36" s="2"/>
      <c r="D36" s="3"/>
    </row>
    <row r="37" spans="1:4" ht="15">
      <c r="A37" s="4" t="s">
        <v>134</v>
      </c>
      <c r="B37" s="302"/>
      <c r="C37" s="2"/>
      <c r="D37" s="3"/>
    </row>
    <row r="38" spans="1:4" ht="15">
      <c r="A38" s="4" t="s">
        <v>113</v>
      </c>
      <c r="B38" s="302"/>
      <c r="C38" s="2"/>
      <c r="D38" s="3"/>
    </row>
    <row r="39" spans="1:4" ht="15">
      <c r="A39" s="5" t="s">
        <v>114</v>
      </c>
      <c r="B39" s="302"/>
      <c r="C39" s="2"/>
      <c r="D39" s="3"/>
    </row>
    <row r="40" spans="1:4" ht="15.75" thickBot="1">
      <c r="A40" s="5" t="s">
        <v>115</v>
      </c>
      <c r="B40" s="303"/>
      <c r="C40" s="2"/>
      <c r="D40" s="3"/>
    </row>
    <row r="41" spans="1:4" ht="16.5" thickBot="1" thickTop="1">
      <c r="A41" s="4"/>
      <c r="B41" s="69"/>
      <c r="C41" s="2"/>
      <c r="D41" s="3"/>
    </row>
    <row r="42" spans="1:4" ht="15.75" thickBot="1">
      <c r="A42" s="68" t="s">
        <v>117</v>
      </c>
      <c r="B42" s="300">
        <f>SUM(B43:B44)</f>
        <v>0</v>
      </c>
      <c r="C42" s="2"/>
      <c r="D42" s="3"/>
    </row>
    <row r="43" spans="1:4" ht="15.75" thickTop="1">
      <c r="A43" s="4" t="s">
        <v>118</v>
      </c>
      <c r="B43" s="301"/>
      <c r="C43" s="2"/>
      <c r="D43" s="3"/>
    </row>
    <row r="44" spans="1:4" ht="15.75" thickBot="1">
      <c r="A44" s="4" t="s">
        <v>116</v>
      </c>
      <c r="B44" s="303"/>
      <c r="C44" s="2"/>
      <c r="D44" s="3"/>
    </row>
    <row r="45" spans="1:4" ht="16.5" thickBot="1" thickTop="1">
      <c r="A45" s="4"/>
      <c r="B45" s="69"/>
      <c r="C45" s="2"/>
      <c r="D45" s="3"/>
    </row>
    <row r="46" spans="1:4" ht="21.75" customHeight="1" thickBot="1">
      <c r="A46" s="118" t="s">
        <v>119</v>
      </c>
      <c r="B46" s="119"/>
      <c r="C46" s="119"/>
      <c r="D46" s="287">
        <f>+B35+B42</f>
        <v>0</v>
      </c>
    </row>
    <row r="47" spans="1:4" ht="15.75" thickBot="1">
      <c r="A47" s="57"/>
      <c r="B47" s="71"/>
      <c r="C47" s="58"/>
      <c r="D47" s="59"/>
    </row>
    <row r="48" spans="1:4" ht="15.75" thickBot="1">
      <c r="A48" s="4"/>
      <c r="B48" s="69"/>
      <c r="C48" s="2"/>
      <c r="D48" s="3"/>
    </row>
    <row r="49" spans="1:4" ht="24.75" customHeight="1" thickBot="1">
      <c r="A49" s="118" t="s">
        <v>120</v>
      </c>
      <c r="B49" s="119"/>
      <c r="C49" s="119"/>
      <c r="D49" s="289">
        <f>+D30-D46</f>
        <v>0</v>
      </c>
    </row>
    <row r="51" ht="17.25">
      <c r="A51" s="1" t="s">
        <v>121</v>
      </c>
    </row>
    <row r="52" ht="15">
      <c r="A52" s="1" t="s">
        <v>122</v>
      </c>
    </row>
    <row r="53" ht="17.25">
      <c r="A53" s="1" t="s">
        <v>189</v>
      </c>
    </row>
    <row r="54" ht="15.75" thickBot="1"/>
    <row r="55" spans="1:4" ht="15">
      <c r="A55" s="246" t="s">
        <v>188</v>
      </c>
      <c r="B55" s="247"/>
      <c r="C55" s="247"/>
      <c r="D55" s="248"/>
    </row>
    <row r="56" spans="1:4" ht="15">
      <c r="A56" s="249"/>
      <c r="B56" s="250"/>
      <c r="C56" s="250"/>
      <c r="D56" s="251"/>
    </row>
    <row r="57" spans="1:4" ht="15">
      <c r="A57" s="249"/>
      <c r="B57" s="250"/>
      <c r="C57" s="250"/>
      <c r="D57" s="251"/>
    </row>
    <row r="58" spans="1:4" ht="15">
      <c r="A58" s="249"/>
      <c r="B58" s="250"/>
      <c r="C58" s="250"/>
      <c r="D58" s="251"/>
    </row>
    <row r="59" spans="1:4" ht="15">
      <c r="A59" s="249"/>
      <c r="B59" s="250"/>
      <c r="C59" s="250"/>
      <c r="D59" s="251"/>
    </row>
    <row r="60" spans="1:4" ht="15.75" thickBot="1">
      <c r="A60" s="252"/>
      <c r="B60" s="253"/>
      <c r="C60" s="253"/>
      <c r="D60" s="254"/>
    </row>
  </sheetData>
  <sheetProtection password="C0F2" sheet="1" objects="1" scenarios="1"/>
  <mergeCells count="3">
    <mergeCell ref="A14:D14"/>
    <mergeCell ref="A33:D33"/>
    <mergeCell ref="A10:D12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Francini Mora Gómez</dc:creator>
  <cp:keywords/>
  <dc:description/>
  <cp:lastModifiedBy>Alejandro Brenes Valverde</cp:lastModifiedBy>
  <cp:lastPrinted>2014-04-08T18:29:00Z</cp:lastPrinted>
  <dcterms:created xsi:type="dcterms:W3CDTF">2014-01-14T20:05:53Z</dcterms:created>
  <dcterms:modified xsi:type="dcterms:W3CDTF">2014-08-25T17:48:43Z</dcterms:modified>
  <cp:category/>
  <cp:version/>
  <cp:contentType/>
  <cp:contentStatus/>
</cp:coreProperties>
</file>