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995" windowHeight="7875" firstSheet="29" activeTab="31"/>
  </bookViews>
  <sheets>
    <sheet name="Resultado Dic 12" sheetId="1" r:id="rId1"/>
    <sheet name="Balance Dic 12" sheetId="2" r:id="rId2"/>
    <sheet name="Resultado Sep 12" sheetId="3" r:id="rId3"/>
    <sheet name="Balance Sep 12" sheetId="4" r:id="rId4"/>
    <sheet name="Resultado Junio 12" sheetId="5" r:id="rId5"/>
    <sheet name="Balance Junio 12" sheetId="6" r:id="rId6"/>
    <sheet name="Resultado Marzo 12" sheetId="7" r:id="rId7"/>
    <sheet name="Balance Marzo 12" sheetId="8" r:id="rId8"/>
    <sheet name="Resultado dic 11" sheetId="9" r:id="rId9"/>
    <sheet name="Balance dic 2011" sheetId="10" r:id="rId10"/>
    <sheet name="Resultado set 11" sheetId="11" r:id="rId11"/>
    <sheet name="Balance set 11" sheetId="12" r:id="rId12"/>
    <sheet name="Resultado junio 11" sheetId="13" r:id="rId13"/>
    <sheet name="Balance junio 11" sheetId="14" r:id="rId14"/>
    <sheet name="Resultado marzo 11" sheetId="15" r:id="rId15"/>
    <sheet name="Balance marzo 11" sheetId="16" r:id="rId16"/>
    <sheet name="Resultado dic 10" sheetId="17" r:id="rId17"/>
    <sheet name="Balance dic 10" sheetId="18" r:id="rId18"/>
    <sheet name="Resultado set 10" sheetId="19" r:id="rId19"/>
    <sheet name="Balance Set 10" sheetId="20" r:id="rId20"/>
    <sheet name="Resultado junio 10" sheetId="21" r:id="rId21"/>
    <sheet name="Balance junio 10" sheetId="22" r:id="rId22"/>
    <sheet name="Resultado marzo 10" sheetId="23" r:id="rId23"/>
    <sheet name="Balance marzo 10" sheetId="24" r:id="rId24"/>
    <sheet name="Resultado diciembre 09" sheetId="25" r:id="rId25"/>
    <sheet name="Balance diciembre 09" sheetId="26" r:id="rId26"/>
    <sheet name="Resultado setiembre 09" sheetId="27" r:id="rId27"/>
    <sheet name="Balance setiembre 09" sheetId="28" r:id="rId28"/>
    <sheet name="Resultado junio 09" sheetId="29" r:id="rId29"/>
    <sheet name="Balance junio 09" sheetId="30" r:id="rId30"/>
    <sheet name="Resultado marzo 09" sheetId="31" r:id="rId31"/>
    <sheet name="Balance marzo 09" sheetId="32" r:id="rId32"/>
    <sheet name="Resultado diciembre 08" sheetId="33" r:id="rId33"/>
    <sheet name="Balance diciembre 08" sheetId="34" r:id="rId34"/>
    <sheet name="Resultado setiembre 08" sheetId="35" r:id="rId35"/>
    <sheet name="Balance setiembre 08" sheetId="36" r:id="rId36"/>
    <sheet name="Resultado junio 08" sheetId="37" r:id="rId37"/>
    <sheet name="Balance junio 08" sheetId="38" r:id="rId38"/>
    <sheet name="Resultado a marzo 2008" sheetId="39" r:id="rId39"/>
    <sheet name="Balance a marzo 08" sheetId="40" r:id="rId40"/>
    <sheet name="Resultado diciembre 07" sheetId="41" r:id="rId41"/>
    <sheet name="Balance diciembre 07" sheetId="42" r:id="rId42"/>
    <sheet name="Resultado setiembre 07" sheetId="43" r:id="rId43"/>
    <sheet name="Balance setiembre 07" sheetId="44" r:id="rId44"/>
    <sheet name="Resultado junio 07" sheetId="45" r:id="rId45"/>
    <sheet name="Balance junio 07" sheetId="46" r:id="rId46"/>
    <sheet name="Resultado marzo 07" sheetId="47" r:id="rId47"/>
    <sheet name="Balance marzo 07" sheetId="48" r:id="rId48"/>
    <sheet name="Resultado Dic 06" sheetId="49" r:id="rId49"/>
    <sheet name="Balance Dic 06" sheetId="50" r:id="rId50"/>
    <sheet name="Resultado Set 06" sheetId="51" r:id="rId51"/>
    <sheet name="Balance Set 06" sheetId="52" r:id="rId52"/>
    <sheet name="Resultados junio 06" sheetId="53" r:id="rId53"/>
    <sheet name="Balance junio 06 " sheetId="54" r:id="rId54"/>
    <sheet name="Resulados marzo 06" sheetId="55" r:id="rId55"/>
    <sheet name="Balance marzo 06" sheetId="56" r:id="rId56"/>
    <sheet name="Resultados dic 05" sheetId="57" r:id="rId57"/>
    <sheet name="Balance dic 05" sheetId="58" r:id="rId58"/>
    <sheet name="Resultados set 05" sheetId="59" r:id="rId59"/>
    <sheet name="Balance set 05" sheetId="60" r:id="rId60"/>
    <sheet name="Resultados junio 05" sheetId="61" r:id="rId61"/>
    <sheet name="Balance junio 05" sheetId="62" r:id="rId62"/>
    <sheet name="Resultados marzo 05" sheetId="63" r:id="rId63"/>
    <sheet name="Balance marzo 05" sheetId="64" r:id="rId64"/>
    <sheet name="Resultados diciembre 04" sheetId="65" r:id="rId65"/>
    <sheet name="Balance diciembre 04" sheetId="66" r:id="rId66"/>
    <sheet name="Resultados setiembre 04" sheetId="67" r:id="rId67"/>
    <sheet name="Balance setiembre 04" sheetId="68" r:id="rId68"/>
    <sheet name="Resultados junio 04" sheetId="69" r:id="rId69"/>
    <sheet name="Balance junio 04" sheetId="70" r:id="rId70"/>
    <sheet name="Resultados marzo 04" sheetId="71" r:id="rId71"/>
    <sheet name="Balance marzo 04" sheetId="72" r:id="rId72"/>
    <sheet name="Resultados dic 03" sheetId="73" r:id="rId73"/>
    <sheet name="Balance dic 03" sheetId="74" r:id="rId74"/>
  </sheets>
  <definedNames>
    <definedName name="_xlnm.Print_Area" localSheetId="53">'Balance junio 06 '!$F$1:$I$33</definedName>
    <definedName name="_xlnm.Print_Area" localSheetId="55">'Balance marzo 06'!$F$1:$I$33</definedName>
  </definedNames>
  <calcPr fullCalcOnLoad="1"/>
</workbook>
</file>

<file path=xl/sharedStrings.xml><?xml version="1.0" encoding="utf-8"?>
<sst xmlns="http://schemas.openxmlformats.org/spreadsheetml/2006/main" count="4919" uniqueCount="344">
  <si>
    <t>AUTORIDAD REGULADORA DE LOS SERVICIOS PUBLICOS</t>
  </si>
  <si>
    <t xml:space="preserve">ESTADO DE RESULTADOS </t>
  </si>
  <si>
    <t>DEL 1° DE ENERO AL 31 DE DICIEMBRE DEL 2003</t>
  </si>
  <si>
    <t>INGRESOS</t>
  </si>
  <si>
    <t>Productos Financieros</t>
  </si>
  <si>
    <t>Utilidad en Disposición de Activos</t>
  </si>
  <si>
    <t>Ingresos Misceláneos</t>
  </si>
  <si>
    <t>TOTAL INGRESOS</t>
  </si>
  <si>
    <t>EGRESOS</t>
  </si>
  <si>
    <t>901</t>
  </si>
  <si>
    <t>Servicios Personales</t>
  </si>
  <si>
    <t>902</t>
  </si>
  <si>
    <t>903</t>
  </si>
  <si>
    <t>Materiales y Suministros</t>
  </si>
  <si>
    <t>904</t>
  </si>
  <si>
    <t>Transferencias Corrientes</t>
  </si>
  <si>
    <t>905</t>
  </si>
  <si>
    <t>Gastos Financieros</t>
  </si>
  <si>
    <t>906</t>
  </si>
  <si>
    <t xml:space="preserve">Gastos por Depreciación </t>
  </si>
  <si>
    <t>Servicios no Personales</t>
  </si>
  <si>
    <t>Gastos por Retiro de Bienes</t>
  </si>
  <si>
    <t>Gastos por Incobrables</t>
  </si>
  <si>
    <t>TOTAL EGRESOS</t>
  </si>
  <si>
    <t>EXCEDENTE DEL PERIODO</t>
  </si>
  <si>
    <t xml:space="preserve">BALANCE DE SITUACION </t>
  </si>
  <si>
    <t>AL 31 DE DICIEMBRE DEL 2003</t>
  </si>
  <si>
    <t>Activo Circulante</t>
  </si>
  <si>
    <t>Caja</t>
  </si>
  <si>
    <t>101</t>
  </si>
  <si>
    <t>102</t>
  </si>
  <si>
    <t>Bancos</t>
  </si>
  <si>
    <t>105</t>
  </si>
  <si>
    <t>Derechos por Cobrar</t>
  </si>
  <si>
    <t>103</t>
  </si>
  <si>
    <t>Estimación para Incobrables</t>
  </si>
  <si>
    <t>106</t>
  </si>
  <si>
    <t>Cuentas por Cobrar</t>
  </si>
  <si>
    <t>107</t>
  </si>
  <si>
    <t>Documentos por Cobrar</t>
  </si>
  <si>
    <t>108</t>
  </si>
  <si>
    <t>Inventario Materiales y Suministros</t>
  </si>
  <si>
    <t>110</t>
  </si>
  <si>
    <t>Productos Acumulados</t>
  </si>
  <si>
    <t>116</t>
  </si>
  <si>
    <t>Pagos Anticipados</t>
  </si>
  <si>
    <t>Total Activo Circulante</t>
  </si>
  <si>
    <t>Activo Fijo</t>
  </si>
  <si>
    <t>201</t>
  </si>
  <si>
    <t>Herramientas</t>
  </si>
  <si>
    <t>202</t>
  </si>
  <si>
    <t>Depreciación Acumulada</t>
  </si>
  <si>
    <t>203</t>
  </si>
  <si>
    <t>204</t>
  </si>
  <si>
    <t>Mobiliario y Equipo de Oficina</t>
  </si>
  <si>
    <t>205</t>
  </si>
  <si>
    <t>Equipo de Medición</t>
  </si>
  <si>
    <t>206</t>
  </si>
  <si>
    <t>207</t>
  </si>
  <si>
    <t>Equipo de Transporte</t>
  </si>
  <si>
    <t>208</t>
  </si>
  <si>
    <t>209</t>
  </si>
  <si>
    <t>Edificio</t>
  </si>
  <si>
    <t>210</t>
  </si>
  <si>
    <t>211</t>
  </si>
  <si>
    <t>Terrenos</t>
  </si>
  <si>
    <t>212</t>
  </si>
  <si>
    <t>Instalaciones y Remodelaciones</t>
  </si>
  <si>
    <t>213</t>
  </si>
  <si>
    <t>Maquinaria y Equipo de Taller</t>
  </si>
  <si>
    <t>Equipo de Cómputo</t>
  </si>
  <si>
    <t>Terreno Revaluado</t>
  </si>
  <si>
    <t>Sistema de Cómputo</t>
  </si>
  <si>
    <t>Total Activo Fijo</t>
  </si>
  <si>
    <t>Otros Activos</t>
  </si>
  <si>
    <t>Libros</t>
  </si>
  <si>
    <t>Depósitos en Garantía</t>
  </si>
  <si>
    <t>Obras de Arte</t>
  </si>
  <si>
    <t>Obras en Proyecto</t>
  </si>
  <si>
    <t>Documentos por Cobrar LP</t>
  </si>
  <si>
    <t>Total Otros Activos</t>
  </si>
  <si>
    <t>Pasivo a Corto Plazo</t>
  </si>
  <si>
    <t>401</t>
  </si>
  <si>
    <t>Retenciones por Pagar</t>
  </si>
  <si>
    <t>403</t>
  </si>
  <si>
    <t>Otras Cuentas por  Pagar</t>
  </si>
  <si>
    <t>405</t>
  </si>
  <si>
    <t>Gastos Acumulados</t>
  </si>
  <si>
    <t>406</t>
  </si>
  <si>
    <t>Productos Diferidos</t>
  </si>
  <si>
    <t>Total Pasivo a Corto Plazo</t>
  </si>
  <si>
    <t>TOTAL PASIVO</t>
  </si>
  <si>
    <t>PATRIMONIO</t>
  </si>
  <si>
    <t>700</t>
  </si>
  <si>
    <t>Reserva Prestaciones Legales</t>
  </si>
  <si>
    <t>701</t>
  </si>
  <si>
    <t>Superávit Acumulado</t>
  </si>
  <si>
    <t>702</t>
  </si>
  <si>
    <t>Superávit Donado</t>
  </si>
  <si>
    <t>703</t>
  </si>
  <si>
    <t>Superávit por Revaluación</t>
  </si>
  <si>
    <t>704</t>
  </si>
  <si>
    <t>Excedente del Período</t>
  </si>
  <si>
    <t>706</t>
  </si>
  <si>
    <t>Ajuste Períodos Anteriores</t>
  </si>
  <si>
    <t>PASIVO</t>
  </si>
  <si>
    <t>TOTAL PATRIMONIO</t>
  </si>
  <si>
    <t>TOTAL PASIVO Y PATRIMONIO</t>
  </si>
  <si>
    <t>DEL 1° DE ENERO AL 31 DE MARZO DEL 2004</t>
  </si>
  <si>
    <t>AL 31 DE MARZO DEL 2004</t>
  </si>
  <si>
    <t>104</t>
  </si>
  <si>
    <t>Inversiones Transitorias</t>
  </si>
  <si>
    <t>112</t>
  </si>
  <si>
    <t>Adelanto Gastos de Viaje</t>
  </si>
  <si>
    <t>Retenciones a Empleados</t>
  </si>
  <si>
    <t>ACTIVO</t>
  </si>
  <si>
    <t>TOTAL ACTIVO</t>
  </si>
  <si>
    <t xml:space="preserve">TOTAL ACTIVO </t>
  </si>
  <si>
    <t>AL 30 DE JUNIO DEL 2004</t>
  </si>
  <si>
    <t>DEL 1° DE ENERO AL 30 DE JUNIO DEL 2004</t>
  </si>
  <si>
    <t>Ingresos por Derechos (canon)</t>
  </si>
  <si>
    <t>Cuentas por Pagar Proveedores</t>
  </si>
  <si>
    <t>Prestaciones Legales por Pagar</t>
  </si>
  <si>
    <t>AL 30 DE SETIEMBRE DEL 2004</t>
  </si>
  <si>
    <t>DEL 1° DE ENERO AL 30 DE SETIEMBRE DEL 2004</t>
  </si>
  <si>
    <t>DEL 1° DE ENERO AL 31 DE DICIEMBRE DEL 2004</t>
  </si>
  <si>
    <t>AL 31 DE DICIEMBRE DEL 2004</t>
  </si>
  <si>
    <t>117</t>
  </si>
  <si>
    <t>Otras Cuentas por Cobrar</t>
  </si>
  <si>
    <t>DEL 1° DE ENERO AL 31 DE MARZO DEL 2005</t>
  </si>
  <si>
    <t>AL 31 DE MARZO DEL 2005</t>
  </si>
  <si>
    <t>DEL 1° DE ENERO AL 30 DE JUNIO DEL 2005</t>
  </si>
  <si>
    <t>AL 30 DE JUNIO DEL 2005</t>
  </si>
  <si>
    <t>Libros Magnéticos (CD-DVD-ROM)</t>
  </si>
  <si>
    <t>707</t>
  </si>
  <si>
    <t>Rubros por Aprobar RG</t>
  </si>
  <si>
    <t>Otros Activos de Largo Plazo</t>
  </si>
  <si>
    <t>114</t>
  </si>
  <si>
    <t>Cuentas por Cobrar a Empledos</t>
  </si>
  <si>
    <t>214</t>
  </si>
  <si>
    <t>Activos Varios</t>
  </si>
  <si>
    <t>Derechos Telefónicos</t>
  </si>
  <si>
    <t>AL 31 DE DICIEMBRE DEL 2005</t>
  </si>
  <si>
    <t>DEL 1° DE ENERO AL 31 DE DICIEMBRE DEL 2005</t>
  </si>
  <si>
    <t>DEL 1° DE ENERO AL 30 DE SETIEMBRE DEL 2005</t>
  </si>
  <si>
    <t>AL 30 DE SETIEMBRE DEL 2005</t>
  </si>
  <si>
    <t>AL 31 DE MARZO DEL 2006</t>
  </si>
  <si>
    <t xml:space="preserve">Provisión Prestaciones Legales </t>
  </si>
  <si>
    <t>DEL 1° DE ENERO AL 31 DE MARZO DEL 2006</t>
  </si>
  <si>
    <t>Venta de Servicios</t>
  </si>
  <si>
    <t>802</t>
  </si>
  <si>
    <t>815</t>
  </si>
  <si>
    <t>Otros Ingresos</t>
  </si>
  <si>
    <t>804</t>
  </si>
  <si>
    <t>Utilitdad Disposición Activos</t>
  </si>
  <si>
    <t>DEL 1° DE ENERO AL 30 DE JUNIO DEL 2006</t>
  </si>
  <si>
    <t>AL 30 DE JUNIO DEL 2006</t>
  </si>
  <si>
    <t xml:space="preserve">Ajustes por Aprobar </t>
  </si>
  <si>
    <t>AL 30 DE SETIEMBRE DEL 2006</t>
  </si>
  <si>
    <t>DEL 1° DE ENERO AL 30 DE SETIEMBRE DEL 2006</t>
  </si>
  <si>
    <t>AL 31 DE DICIEMBRE DEL 2006</t>
  </si>
  <si>
    <t>DEL 1° DE ENERO AL 31 DE DICIEMBRE DEL 2006</t>
  </si>
  <si>
    <t>Utilidad en Disposición Activos</t>
  </si>
  <si>
    <t>DEL 1° DE ENERO AL 31 DE MARZO DEL 2007</t>
  </si>
  <si>
    <t>DEL 1° DE ENERO AL 30 DE JUNIO DEL 2007</t>
  </si>
  <si>
    <t>DEL 1° DE ENERO AL 30 DE SETIEMBRE DEL 2007</t>
  </si>
  <si>
    <t>AL 30 DE SETIEMBRE DEL 2007</t>
  </si>
  <si>
    <t>AL 30 DE JUNIO DEL 2007</t>
  </si>
  <si>
    <t>AL 31 DE MARZO DEL 2007</t>
  </si>
  <si>
    <t>DEL 1° DE ENERO AL 31 DE DICIEMBRE DEL 2007</t>
  </si>
  <si>
    <t>AL 31 DE DICIEMBRE DEL 2007</t>
  </si>
  <si>
    <t>AL 31 DE MARZO DEL 2008</t>
  </si>
  <si>
    <t>DEL 1° DE ENERO AL 31 DE MARZO DEL 2008</t>
  </si>
  <si>
    <t>AL 30 DE JUNIO DEL 2008</t>
  </si>
  <si>
    <t>DEL 1° DE ENERO AL 30 DE JUNIO DEL 2008</t>
  </si>
  <si>
    <t>Edificios</t>
  </si>
  <si>
    <t>DEL 1° DE ENERO AL 30 DE SETIEMBRE DEL 2008</t>
  </si>
  <si>
    <t>DEL 1° DE ENERO AL 31 DE DICIEMBRE DEL 2008</t>
  </si>
  <si>
    <t>AL 31 DE DICIEMBRE DEL 2008</t>
  </si>
  <si>
    <t>AL 30 DE SETIEMBRE DEL 2008</t>
  </si>
  <si>
    <t>805</t>
  </si>
  <si>
    <t>Multas y Sanciones</t>
  </si>
  <si>
    <t>806</t>
  </si>
  <si>
    <t>Intereses Moratorios</t>
  </si>
  <si>
    <t>907</t>
  </si>
  <si>
    <t>Gasto por Retiro de Bienes</t>
  </si>
  <si>
    <t>Edificio Revaluado</t>
  </si>
  <si>
    <t>Cuentas por Pagar a Proveedores</t>
  </si>
  <si>
    <t>Otras Cuentas por Pagar</t>
  </si>
  <si>
    <t>Déficit del Período</t>
  </si>
  <si>
    <t>Pasivo a Largo Plazo</t>
  </si>
  <si>
    <t>Prestaciones Legales</t>
  </si>
  <si>
    <t>Total Pasivo a Largo Plazo</t>
  </si>
  <si>
    <t>402</t>
  </si>
  <si>
    <t>Canon Regulación Servicios Públicos</t>
  </si>
  <si>
    <t>Superávit  del Período</t>
  </si>
  <si>
    <t>Gastos Retiro de Bienes</t>
  </si>
  <si>
    <t>Superávit por Revaluación de Activo</t>
  </si>
  <si>
    <t>Cuenta por Corbrar Sanciones Adm</t>
  </si>
  <si>
    <t>Inversiones</t>
  </si>
  <si>
    <t>Inventario de Materiales y Suministros</t>
  </si>
  <si>
    <t>Adelanto para Gastos de Viaje</t>
  </si>
  <si>
    <t>Cuentas por Cobrar a Empleados</t>
  </si>
  <si>
    <t>Equipo e Instrumentos de Medición</t>
  </si>
  <si>
    <t>Dep. Acumulada de Equipo de Transporte</t>
  </si>
  <si>
    <t>Dep. Acumulada de Instalaciones y Remodelaciones</t>
  </si>
  <si>
    <t>Maq. Estacionaria y Equipo de Taller</t>
  </si>
  <si>
    <t>Dep. Acumulada de Equipo de Cómputo</t>
  </si>
  <si>
    <t>Dep. Acumulada de Edificios</t>
  </si>
  <si>
    <t>Dep. Acumulada de Edificio Revaluado</t>
  </si>
  <si>
    <t>Sistema de Cómputo (Software 3 años)</t>
  </si>
  <si>
    <t>Dep. Acumulada Sistema de Cómputo (3 años)</t>
  </si>
  <si>
    <t>Dep. Acumulada de Libros</t>
  </si>
  <si>
    <t>Depositos en Garantía por Cobrar</t>
  </si>
  <si>
    <t>Documentos por Cobrar L.P.</t>
  </si>
  <si>
    <t>CD-DVD-ROM (Libros Magnéticos)</t>
  </si>
  <si>
    <t>Mejoras a Edificio Arrendado</t>
  </si>
  <si>
    <t>Pasivo Corto Plazo</t>
  </si>
  <si>
    <t>Retenciones a Empleados por Pagar</t>
  </si>
  <si>
    <t>Gastos Acumulados por Pagar</t>
  </si>
  <si>
    <t>Provisión para Prestaciones Legales</t>
  </si>
  <si>
    <t>Pasivo Largo Plazo</t>
  </si>
  <si>
    <t>Total Patrimonio</t>
  </si>
  <si>
    <t>Patrimonio</t>
  </si>
  <si>
    <t>Superávit o Pérdida Acumulada</t>
  </si>
  <si>
    <t>Superávit por Revaluación de Activos</t>
  </si>
  <si>
    <t>Excedente o Pérdida del Periodo</t>
  </si>
  <si>
    <t>Ajustes en Proceso de Aprobación</t>
  </si>
  <si>
    <t>Dep. Acumulada /Herramientas</t>
  </si>
  <si>
    <t>Excedente del Periodo</t>
  </si>
  <si>
    <t>Canon Regulación</t>
  </si>
  <si>
    <t>Renta Fact. Productos  Financieros</t>
  </si>
  <si>
    <t>Intereses Moratorios y Otros</t>
  </si>
  <si>
    <t>Gastos por Depreciación</t>
  </si>
  <si>
    <t>Cuentas por Cobrar-Sanciones Administrativas</t>
  </si>
  <si>
    <t>Otras cuentas por Cobrar</t>
  </si>
  <si>
    <t>Dep.Acumulada/Herramientas</t>
  </si>
  <si>
    <t>Mobiliario, Equipo de Oficina y Comunicación</t>
  </si>
  <si>
    <t>Dep. Acumulada de Equipo e Instrumentos de Medición</t>
  </si>
  <si>
    <t>Dep. Acumulada de Mobiliario, Equipo de Oficina y Comunicación</t>
  </si>
  <si>
    <t>Dep. Acumulada de Activos Varios</t>
  </si>
  <si>
    <t>Maquinaria Estacionaria y Equipo de Taller</t>
  </si>
  <si>
    <t>Dep. Acumulada de Maquinaria Estacionaria y Equipo de Taller</t>
  </si>
  <si>
    <t>Depreciación Acumulada de Equipo de Cómputo</t>
  </si>
  <si>
    <t>Dep. Acumulada de Sistema de Cómputo (3 años)</t>
  </si>
  <si>
    <t>Documentos por Cobrar Largo Plazo</t>
  </si>
  <si>
    <t>Superávito o Pérdida Acumulada</t>
  </si>
  <si>
    <t>Servicios No Personales</t>
  </si>
  <si>
    <t>Documentos por cobrar</t>
  </si>
  <si>
    <t>Cuentas por Pagar a Empleados</t>
  </si>
  <si>
    <t>Dep. Acumulada/Herramientas</t>
  </si>
  <si>
    <t>Dep. Acumulada de Sistema de Cómputo  (3 años)</t>
  </si>
  <si>
    <t>Ajuste de Periodos Anteriores</t>
  </si>
  <si>
    <t>Adelanto par Gastos de Viaje</t>
  </si>
  <si>
    <t>Siistema de Cómputo (Software 3 años)</t>
  </si>
  <si>
    <t>Depósitos en Garantía por Cobrar</t>
  </si>
  <si>
    <t>Documentos por Cobrar a Largo Plazo</t>
  </si>
  <si>
    <t>Dep. Acumulada de Mejoras a Edificio Arrendado</t>
  </si>
  <si>
    <t>Superávito por Revaluación de Activo</t>
  </si>
  <si>
    <t>Renta de Factores Productos Financieros</t>
  </si>
  <si>
    <t>Cambio o Venta de Activos</t>
  </si>
  <si>
    <t>Autoridad Reguladora de los Servicios Públicos</t>
  </si>
  <si>
    <t>Estado de Resultados</t>
  </si>
  <si>
    <t>Del 1° de enero al 31 de diciembre del 2012</t>
  </si>
  <si>
    <t>Ingresos</t>
  </si>
  <si>
    <t>Gastos</t>
  </si>
  <si>
    <t xml:space="preserve">Balance de Situación </t>
  </si>
  <si>
    <t>Total Activos :</t>
  </si>
  <si>
    <t>Al 31 de diciembre del 2012</t>
  </si>
  <si>
    <t>Total Pasivos:</t>
  </si>
  <si>
    <t>Total Pasivo y Patrimonio</t>
  </si>
  <si>
    <t>Total de Gastos:</t>
  </si>
  <si>
    <t>Total de Ingresos:</t>
  </si>
  <si>
    <t>Excedente del Periodo:</t>
  </si>
  <si>
    <t>Activos</t>
  </si>
  <si>
    <t>Total Activo Circulante:</t>
  </si>
  <si>
    <t>Total Activo Fijo:</t>
  </si>
  <si>
    <t>Total Otros Activos:</t>
  </si>
  <si>
    <t>Pasivos</t>
  </si>
  <si>
    <t>Total Pasivo Corto Plazo:</t>
  </si>
  <si>
    <t>Total Pasivo Largo Plazo:</t>
  </si>
  <si>
    <t>Total Patrimonio:</t>
  </si>
  <si>
    <t>Total Pasivo y Patrimonio:</t>
  </si>
  <si>
    <t>Balance de Situación</t>
  </si>
  <si>
    <t>Del 1° de enero al 30 de junio del 2012</t>
  </si>
  <si>
    <t>Al 30 de septiembre del 2012</t>
  </si>
  <si>
    <t>Total Activos:</t>
  </si>
  <si>
    <t>Al 30 de junio del  2012</t>
  </si>
  <si>
    <t>Al 30 de junio del 2012</t>
  </si>
  <si>
    <t>Del 1° de enero al 31 de marzo del 2012</t>
  </si>
  <si>
    <t>Al 31 de marzo de 2012</t>
  </si>
  <si>
    <t>Dep.Acumulada de Maquinaria Estacionaria y Equipo de Taller</t>
  </si>
  <si>
    <t>Al 31 de marzo del 2012</t>
  </si>
  <si>
    <t>Total Pasivo más Patrimonio:</t>
  </si>
  <si>
    <t>Total Ingresos:</t>
  </si>
  <si>
    <t>Total Egresos:</t>
  </si>
  <si>
    <t>Egresos</t>
  </si>
  <si>
    <t>Del 1° de enero al 31 de diciembre del 2011</t>
  </si>
  <si>
    <t>Al 31 de diciembre del 2011</t>
  </si>
  <si>
    <t xml:space="preserve">Otros Activos </t>
  </si>
  <si>
    <t>Total Pasivo a Corto Plazo:</t>
  </si>
  <si>
    <t>Total Pasivo a Largo Plazo:</t>
  </si>
  <si>
    <t>Ajuste Periodos Anteriores</t>
  </si>
  <si>
    <t>Superávit del Periodo</t>
  </si>
  <si>
    <t>Balance deSituación</t>
  </si>
  <si>
    <t>Del 1° de enero al 30 de septiembre del 2011</t>
  </si>
  <si>
    <t>Total Ingresos</t>
  </si>
  <si>
    <t>Total Egresos</t>
  </si>
  <si>
    <t>Cuenta por Cobrar-Sanciones Administrativas</t>
  </si>
  <si>
    <t>Dep. Acumulada Mobiliario y Equipo de Oficina</t>
  </si>
  <si>
    <t>Dep. Acumulada de Equipo de Medición</t>
  </si>
  <si>
    <t>Dep. Acumulada de Maquinaria y Equipo de Taller</t>
  </si>
  <si>
    <t>Dep. Acumulada de Sistema de Cómputo</t>
  </si>
  <si>
    <t>Mobiliario Equipo de Oficina y Comunicación</t>
  </si>
  <si>
    <t>Cuenta por Corbrar-Sanciones Administrativas</t>
  </si>
  <si>
    <t>Dep. Acumulada de Mobiliario y Equipo de Oficina</t>
  </si>
  <si>
    <t>Dep. Acumulada de Maquinari y Equipo de Taller</t>
  </si>
  <si>
    <t>Total Activo:</t>
  </si>
  <si>
    <t>Al 30 de septiembre del 2011</t>
  </si>
  <si>
    <t>Total Pasivo:</t>
  </si>
  <si>
    <t>Del 1° de enero al 30 de junio del 2011</t>
  </si>
  <si>
    <t>Al 30 de junio del 2011</t>
  </si>
  <si>
    <t>Del 1° de enero al 31 de marzo del 2011</t>
  </si>
  <si>
    <t>Al 31 de marzo del 2011</t>
  </si>
  <si>
    <t>Del 1° de enero al 31 de diciembre del 2010</t>
  </si>
  <si>
    <t xml:space="preserve">Total Activo: </t>
  </si>
  <si>
    <t>Al 31 de diciembre del 2010</t>
  </si>
  <si>
    <t>Del 1° de enero al 30 de septiembre del 2010</t>
  </si>
  <si>
    <t>Al 30 de septiembre del 2010</t>
  </si>
  <si>
    <t>Del 1° de enero al 30 de junio del 2010</t>
  </si>
  <si>
    <t>Al 30 de junio del 2010</t>
  </si>
  <si>
    <t>Del 1° de enero al 31 de marzo 2010</t>
  </si>
  <si>
    <t>Excendente del Periodo:</t>
  </si>
  <si>
    <t>Al 31 de marzo del 2010</t>
  </si>
  <si>
    <t>Del 1° de enero al 31 de diciembre del 2009</t>
  </si>
  <si>
    <t>Al 31 de diciembre 2009</t>
  </si>
  <si>
    <t>Del 1° de enero al 30 de septiembre del 2009</t>
  </si>
  <si>
    <t>Al 30 de septiembre del 2009</t>
  </si>
  <si>
    <t>Del 1° de enero al 30  de junio del 2009</t>
  </si>
  <si>
    <t>Al 30 de junio del 2009</t>
  </si>
  <si>
    <t>Del 1° de enero al 31 de marzo del 2009</t>
  </si>
  <si>
    <t>Total Pasivo</t>
  </si>
  <si>
    <t>Total Pasivo y Paatrimonio</t>
  </si>
  <si>
    <t>Al 31 de marzo del 2009</t>
  </si>
</sst>
</file>

<file path=xl/styles.xml><?xml version="1.0" encoding="utf-8"?>
<styleSheet xmlns="http://schemas.openxmlformats.org/spreadsheetml/2006/main">
  <numFmts count="1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.0%"/>
    <numFmt numFmtId="166" formatCode="_-[$€]* #,##0.00_-;\-[$€]* #,##0.00_-;_-[$€]* &quot;-&quot;??_-;_-@_-"/>
    <numFmt numFmtId="167" formatCode="[$-140A]dddd\,\ dd&quot; de &quot;mmmm&quot; de &quot;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</font>
    <font>
      <b/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6" fontId="0" fillId="0" borderId="0" applyFont="0" applyFill="0" applyBorder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0" fontId="25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47" applyFont="1" applyAlignment="1">
      <alignment/>
    </xf>
    <xf numFmtId="164" fontId="0" fillId="0" borderId="10" xfId="47" applyFont="1" applyBorder="1" applyAlignment="1">
      <alignment/>
    </xf>
    <xf numFmtId="164" fontId="0" fillId="0" borderId="11" xfId="47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47" applyFont="1" applyBorder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64" fontId="3" fillId="0" borderId="10" xfId="47" applyFont="1" applyBorder="1" applyAlignment="1">
      <alignment/>
    </xf>
    <xf numFmtId="164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164" fontId="3" fillId="0" borderId="0" xfId="47" applyFont="1" applyAlignment="1">
      <alignment/>
    </xf>
    <xf numFmtId="49" fontId="0" fillId="0" borderId="0" xfId="47" applyNumberFormat="1" applyFont="1" applyAlignment="1">
      <alignment horizontal="center"/>
    </xf>
    <xf numFmtId="49" fontId="0" fillId="0" borderId="0" xfId="47" applyNumberFormat="1" applyFont="1" applyAlignment="1">
      <alignment horizontal="left"/>
    </xf>
    <xf numFmtId="164" fontId="3" fillId="0" borderId="0" xfId="47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0" fillId="0" borderId="10" xfId="47" applyFont="1" applyBorder="1" applyAlignment="1">
      <alignment horizontal="center"/>
    </xf>
    <xf numFmtId="164" fontId="0" fillId="0" borderId="12" xfId="47" applyFont="1" applyBorder="1" applyAlignment="1">
      <alignment/>
    </xf>
    <xf numFmtId="0" fontId="0" fillId="0" borderId="10" xfId="0" applyBorder="1" applyAlignment="1">
      <alignment/>
    </xf>
    <xf numFmtId="49" fontId="3" fillId="0" borderId="0" xfId="47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64" fontId="0" fillId="0" borderId="0" xfId="52" applyFont="1" applyAlignment="1">
      <alignment/>
    </xf>
    <xf numFmtId="164" fontId="0" fillId="0" borderId="0" xfId="52" applyAlignment="1">
      <alignment/>
    </xf>
    <xf numFmtId="49" fontId="0" fillId="0" borderId="0" xfId="52" applyNumberFormat="1" applyAlignment="1">
      <alignment horizontal="center"/>
    </xf>
    <xf numFmtId="164" fontId="0" fillId="0" borderId="0" xfId="52" applyFont="1" applyBorder="1" applyAlignment="1">
      <alignment/>
    </xf>
    <xf numFmtId="164" fontId="0" fillId="0" borderId="10" xfId="52" applyFont="1" applyBorder="1" applyAlignment="1">
      <alignment/>
    </xf>
    <xf numFmtId="49" fontId="3" fillId="0" borderId="0" xfId="52" applyNumberFormat="1" applyFont="1" applyAlignment="1">
      <alignment horizontal="left"/>
    </xf>
    <xf numFmtId="164" fontId="0" fillId="0" borderId="10" xfId="52" applyBorder="1" applyAlignment="1">
      <alignment horizontal="center"/>
    </xf>
    <xf numFmtId="49" fontId="3" fillId="0" borderId="0" xfId="52" applyNumberFormat="1" applyFont="1" applyAlignment="1">
      <alignment horizontal="center"/>
    </xf>
    <xf numFmtId="164" fontId="3" fillId="0" borderId="0" xfId="52" applyFont="1" applyBorder="1" applyAlignment="1">
      <alignment/>
    </xf>
    <xf numFmtId="49" fontId="3" fillId="0" borderId="0" xfId="52" applyNumberFormat="1" applyFont="1" applyAlignment="1">
      <alignment/>
    </xf>
    <xf numFmtId="164" fontId="0" fillId="0" borderId="0" xfId="52" applyAlignment="1">
      <alignment horizontal="left"/>
    </xf>
    <xf numFmtId="164" fontId="3" fillId="0" borderId="0" xfId="52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64" fontId="3" fillId="0" borderId="10" xfId="52" applyFont="1" applyBorder="1" applyAlignment="1">
      <alignment/>
    </xf>
    <xf numFmtId="43" fontId="0" fillId="0" borderId="0" xfId="51" applyAlignment="1">
      <alignment/>
    </xf>
    <xf numFmtId="43" fontId="0" fillId="0" borderId="0" xfId="0" applyNumberFormat="1" applyAlignment="1">
      <alignment/>
    </xf>
    <xf numFmtId="165" fontId="0" fillId="0" borderId="0" xfId="59" applyNumberFormat="1" applyFont="1" applyAlignment="1">
      <alignment/>
    </xf>
    <xf numFmtId="43" fontId="0" fillId="0" borderId="0" xfId="50" applyAlignment="1">
      <alignment/>
    </xf>
    <xf numFmtId="43" fontId="0" fillId="0" borderId="10" xfId="50" applyBorder="1" applyAlignment="1">
      <alignment/>
    </xf>
    <xf numFmtId="43" fontId="0" fillId="0" borderId="0" xfId="50" applyBorder="1" applyAlignment="1">
      <alignment/>
    </xf>
    <xf numFmtId="43" fontId="0" fillId="0" borderId="11" xfId="50" applyBorder="1" applyAlignment="1">
      <alignment/>
    </xf>
    <xf numFmtId="165" fontId="0" fillId="0" borderId="0" xfId="59" applyNumberFormat="1" applyAlignment="1">
      <alignment/>
    </xf>
    <xf numFmtId="164" fontId="0" fillId="0" borderId="10" xfId="47" applyFont="1" applyBorder="1" applyAlignment="1">
      <alignment/>
    </xf>
    <xf numFmtId="164" fontId="0" fillId="0" borderId="0" xfId="52" applyBorder="1" applyAlignment="1">
      <alignment horizontal="center"/>
    </xf>
    <xf numFmtId="43" fontId="0" fillId="0" borderId="0" xfId="50" applyFont="1" applyAlignment="1">
      <alignment/>
    </xf>
    <xf numFmtId="43" fontId="0" fillId="0" borderId="0" xfId="50" applyFill="1" applyBorder="1" applyAlignment="1">
      <alignment/>
    </xf>
    <xf numFmtId="164" fontId="0" fillId="0" borderId="10" xfId="47" applyFont="1" applyBorder="1" applyAlignment="1">
      <alignment/>
    </xf>
    <xf numFmtId="0" fontId="0" fillId="0" borderId="0" xfId="0" applyFont="1" applyAlignment="1">
      <alignment/>
    </xf>
    <xf numFmtId="164" fontId="0" fillId="0" borderId="0" xfId="52" applyFont="1" applyAlignment="1">
      <alignment/>
    </xf>
    <xf numFmtId="43" fontId="0" fillId="0" borderId="10" xfId="0" applyNumberFormat="1" applyBorder="1" applyAlignment="1">
      <alignment/>
    </xf>
    <xf numFmtId="4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5" fillId="0" borderId="0" xfId="56" applyAlignment="1">
      <alignment horizontal="center"/>
      <protection/>
    </xf>
    <xf numFmtId="0" fontId="4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4" fontId="42" fillId="0" borderId="10" xfId="0" applyNumberFormat="1" applyFont="1" applyBorder="1" applyAlignment="1">
      <alignment/>
    </xf>
    <xf numFmtId="4" fontId="42" fillId="0" borderId="0" xfId="0" applyNumberFormat="1" applyFont="1" applyBorder="1" applyAlignment="1">
      <alignment/>
    </xf>
    <xf numFmtId="43" fontId="41" fillId="0" borderId="0" xfId="49" applyFont="1" applyAlignment="1">
      <alignment/>
    </xf>
    <xf numFmtId="0" fontId="25" fillId="0" borderId="0" xfId="56">
      <alignment/>
      <protection/>
    </xf>
    <xf numFmtId="43" fontId="25" fillId="0" borderId="0" xfId="49" applyFont="1" applyAlignment="1">
      <alignment/>
    </xf>
    <xf numFmtId="0" fontId="41" fillId="0" borderId="0" xfId="56" applyFont="1">
      <alignment/>
      <protection/>
    </xf>
    <xf numFmtId="0" fontId="25" fillId="0" borderId="0" xfId="56">
      <alignment/>
      <protection/>
    </xf>
    <xf numFmtId="43" fontId="25" fillId="0" borderId="0" xfId="49" applyFont="1" applyAlignment="1">
      <alignment/>
    </xf>
    <xf numFmtId="0" fontId="41" fillId="0" borderId="0" xfId="56" applyFont="1">
      <alignment/>
      <protection/>
    </xf>
    <xf numFmtId="0" fontId="25" fillId="0" borderId="0" xfId="56">
      <alignment/>
      <protection/>
    </xf>
    <xf numFmtId="43" fontId="25" fillId="0" borderId="0" xfId="49" applyFont="1" applyAlignment="1">
      <alignment/>
    </xf>
    <xf numFmtId="0" fontId="41" fillId="0" borderId="0" xfId="56" applyFont="1">
      <alignment/>
      <protection/>
    </xf>
    <xf numFmtId="0" fontId="25" fillId="0" borderId="0" xfId="56">
      <alignment/>
      <protection/>
    </xf>
    <xf numFmtId="43" fontId="25" fillId="0" borderId="0" xfId="49" applyFont="1" applyAlignment="1">
      <alignment/>
    </xf>
    <xf numFmtId="0" fontId="41" fillId="0" borderId="0" xfId="56" applyFont="1">
      <alignment/>
      <protection/>
    </xf>
    <xf numFmtId="0" fontId="25" fillId="0" borderId="0" xfId="56">
      <alignment/>
      <protection/>
    </xf>
    <xf numFmtId="43" fontId="25" fillId="0" borderId="0" xfId="49" applyFont="1" applyAlignment="1">
      <alignment/>
    </xf>
    <xf numFmtId="0" fontId="41" fillId="0" borderId="0" xfId="56" applyFont="1">
      <alignment/>
      <protection/>
    </xf>
    <xf numFmtId="0" fontId="25" fillId="0" borderId="0" xfId="56">
      <alignment/>
      <protection/>
    </xf>
    <xf numFmtId="43" fontId="25" fillId="0" borderId="0" xfId="49" applyFont="1" applyAlignment="1">
      <alignment/>
    </xf>
    <xf numFmtId="0" fontId="41" fillId="0" borderId="0" xfId="56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43" fontId="0" fillId="0" borderId="0" xfId="49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3" fontId="3" fillId="0" borderId="0" xfId="49" applyFont="1" applyFill="1" applyAlignment="1">
      <alignment/>
    </xf>
    <xf numFmtId="43" fontId="25" fillId="0" borderId="10" xfId="49" applyFont="1" applyBorder="1" applyAlignment="1">
      <alignment/>
    </xf>
    <xf numFmtId="43" fontId="0" fillId="0" borderId="10" xfId="49" applyFont="1" applyFill="1" applyBorder="1" applyAlignment="1">
      <alignment/>
    </xf>
    <xf numFmtId="10" fontId="0" fillId="0" borderId="0" xfId="59" applyNumberFormat="1" applyFont="1" applyAlignment="1">
      <alignment horizontal="right"/>
    </xf>
    <xf numFmtId="10" fontId="0" fillId="0" borderId="0" xfId="59" applyNumberFormat="1" applyFont="1" applyFill="1" applyAlignment="1">
      <alignment horizontal="right"/>
    </xf>
    <xf numFmtId="10" fontId="25" fillId="0" borderId="0" xfId="56" applyNumberFormat="1">
      <alignment/>
      <protection/>
    </xf>
    <xf numFmtId="49" fontId="3" fillId="0" borderId="0" xfId="0" applyNumberFormat="1" applyFont="1" applyAlignment="1">
      <alignment/>
    </xf>
    <xf numFmtId="43" fontId="3" fillId="0" borderId="0" xfId="50" applyFont="1" applyAlignment="1">
      <alignment/>
    </xf>
    <xf numFmtId="43" fontId="3" fillId="0" borderId="0" xfId="50" applyFont="1" applyBorder="1" applyAlignment="1">
      <alignment/>
    </xf>
    <xf numFmtId="43" fontId="0" fillId="0" borderId="0" xfId="50" applyFont="1" applyAlignment="1">
      <alignment/>
    </xf>
    <xf numFmtId="49" fontId="0" fillId="0" borderId="0" xfId="0" applyNumberFormat="1" applyFont="1" applyAlignment="1">
      <alignment horizontal="center"/>
    </xf>
    <xf numFmtId="43" fontId="0" fillId="0" borderId="10" xfId="50" applyFont="1" applyBorder="1" applyAlignment="1">
      <alignment/>
    </xf>
    <xf numFmtId="43" fontId="0" fillId="0" borderId="0" xfId="50" applyFont="1" applyBorder="1" applyAlignment="1">
      <alignment/>
    </xf>
    <xf numFmtId="43" fontId="0" fillId="0" borderId="0" xfId="0" applyNumberFormat="1" applyFont="1" applyAlignment="1">
      <alignment/>
    </xf>
    <xf numFmtId="0" fontId="42" fillId="0" borderId="0" xfId="56" applyFont="1">
      <alignment/>
      <protection/>
    </xf>
    <xf numFmtId="165" fontId="42" fillId="0" borderId="0" xfId="56" applyNumberFormat="1" applyFont="1">
      <alignment/>
      <protection/>
    </xf>
    <xf numFmtId="0" fontId="42" fillId="0" borderId="0" xfId="56" applyFont="1" applyAlignment="1">
      <alignment horizontal="center"/>
      <protection/>
    </xf>
    <xf numFmtId="4" fontId="42" fillId="0" borderId="0" xfId="56" applyNumberFormat="1" applyFont="1">
      <alignment/>
      <protection/>
    </xf>
    <xf numFmtId="10" fontId="42" fillId="0" borderId="0" xfId="56" applyNumberFormat="1" applyFont="1">
      <alignment/>
      <protection/>
    </xf>
    <xf numFmtId="0" fontId="43" fillId="0" borderId="0" xfId="56" applyFont="1">
      <alignment/>
      <protection/>
    </xf>
    <xf numFmtId="165" fontId="43" fillId="0" borderId="0" xfId="56" applyNumberFormat="1" applyFont="1">
      <alignment/>
      <protection/>
    </xf>
    <xf numFmtId="4" fontId="43" fillId="0" borderId="0" xfId="56" applyNumberFormat="1" applyFont="1">
      <alignment/>
      <protection/>
    </xf>
    <xf numFmtId="164" fontId="3" fillId="0" borderId="0" xfId="0" applyNumberFormat="1" applyFont="1" applyBorder="1" applyAlignment="1">
      <alignment/>
    </xf>
    <xf numFmtId="164" fontId="3" fillId="0" borderId="0" xfId="47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52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9" fontId="0" fillId="0" borderId="0" xfId="59" applyFont="1" applyAlignment="1">
      <alignment/>
    </xf>
    <xf numFmtId="10" fontId="0" fillId="0" borderId="0" xfId="59" applyNumberFormat="1" applyFont="1" applyAlignment="1">
      <alignment/>
    </xf>
    <xf numFmtId="9" fontId="0" fillId="0" borderId="0" xfId="59" applyFont="1" applyAlignment="1">
      <alignment/>
    </xf>
    <xf numFmtId="10" fontId="0" fillId="0" borderId="0" xfId="59" applyNumberFormat="1" applyAlignment="1">
      <alignment/>
    </xf>
    <xf numFmtId="10" fontId="0" fillId="0" borderId="0" xfId="59" applyNumberFormat="1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4" fillId="0" borderId="0" xfId="56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52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47" applyNumberFormat="1" applyFont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_ESTADOS FINANCIEROS JUNIO  2006, CUADROS" xfId="50"/>
    <cellStyle name="Millares_ESTADOS FINANCIEROS MARZO  2006, CUADROS" xfId="51"/>
    <cellStyle name="Millares_WEB_ESTADOS_FINANCIEROS" xfId="52"/>
    <cellStyle name="Currency" xfId="53"/>
    <cellStyle name="Currency [0]" xfId="54"/>
    <cellStyle name="Neutral" xfId="55"/>
    <cellStyle name="Normal 5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23" sqref="G23"/>
    </sheetView>
  </sheetViews>
  <sheetFormatPr defaultColWidth="11.421875" defaultRowHeight="12.75"/>
  <cols>
    <col min="1" max="1" width="11.421875" style="55" customWidth="1"/>
    <col min="2" max="2" width="36.00390625" style="55" customWidth="1"/>
    <col min="3" max="3" width="16.57421875" style="55" bestFit="1" customWidth="1"/>
    <col min="4" max="4" width="11.421875" style="55" customWidth="1"/>
    <col min="5" max="5" width="17.57421875" style="55" bestFit="1" customWidth="1"/>
    <col min="6" max="16384" width="11.421875" style="55" customWidth="1"/>
  </cols>
  <sheetData>
    <row r="1" spans="1:8" ht="12.75">
      <c r="A1" s="133" t="s">
        <v>261</v>
      </c>
      <c r="B1" s="133"/>
      <c r="C1" s="133"/>
      <c r="D1" s="133"/>
      <c r="E1" s="133"/>
      <c r="F1" s="97"/>
      <c r="G1" s="97"/>
      <c r="H1" s="97"/>
    </row>
    <row r="2" spans="1:8" ht="12.75">
      <c r="A2" s="133" t="s">
        <v>262</v>
      </c>
      <c r="B2" s="133"/>
      <c r="C2" s="133"/>
      <c r="D2" s="133"/>
      <c r="E2" s="133"/>
      <c r="F2" s="97"/>
      <c r="G2" s="97"/>
      <c r="H2" s="97"/>
    </row>
    <row r="3" spans="1:8" ht="12.75">
      <c r="A3" s="133" t="s">
        <v>263</v>
      </c>
      <c r="B3" s="133"/>
      <c r="C3" s="133"/>
      <c r="D3" s="133"/>
      <c r="E3" s="133"/>
      <c r="F3" s="97"/>
      <c r="G3" s="97"/>
      <c r="H3" s="97"/>
    </row>
    <row r="4" spans="1:8" ht="12.75">
      <c r="A4" s="97"/>
      <c r="B4" s="97"/>
      <c r="C4" s="97"/>
      <c r="D4" s="97"/>
      <c r="E4" s="97"/>
      <c r="F4" s="97"/>
      <c r="G4" s="97"/>
      <c r="H4" s="97"/>
    </row>
    <row r="5" spans="1:8" ht="12.75">
      <c r="A5" s="134" t="s">
        <v>264</v>
      </c>
      <c r="B5" s="134"/>
      <c r="C5" s="134"/>
      <c r="D5" s="134"/>
      <c r="E5" s="134"/>
      <c r="F5" s="97"/>
      <c r="G5" s="97"/>
      <c r="H5" s="97"/>
    </row>
    <row r="6" spans="1:8" ht="12.75">
      <c r="A6" s="97"/>
      <c r="B6" s="97"/>
      <c r="C6" s="98"/>
      <c r="D6" s="97"/>
      <c r="E6" s="98"/>
      <c r="F6" s="97"/>
      <c r="G6" s="97"/>
      <c r="H6" s="97"/>
    </row>
    <row r="7" spans="1:8" ht="12.75">
      <c r="A7" s="99">
        <v>801</v>
      </c>
      <c r="B7" s="97" t="s">
        <v>149</v>
      </c>
      <c r="C7" s="98">
        <v>658133437.89</v>
      </c>
      <c r="D7" s="105">
        <f>+C7/$E$15</f>
        <v>0.06273227035960309</v>
      </c>
      <c r="E7" s="98"/>
      <c r="F7" s="97"/>
      <c r="G7" s="97"/>
      <c r="H7" s="97"/>
    </row>
    <row r="8" spans="1:8" ht="12.75">
      <c r="A8" s="99">
        <v>802</v>
      </c>
      <c r="B8" s="97" t="s">
        <v>230</v>
      </c>
      <c r="C8" s="98">
        <v>8468307662.93</v>
      </c>
      <c r="D8" s="105">
        <f aca="true" t="shared" si="0" ref="D8:D13">+C8/$E$15</f>
        <v>0.8071861042380495</v>
      </c>
      <c r="E8" s="98"/>
      <c r="F8" s="97"/>
      <c r="G8" s="97"/>
      <c r="H8" s="97"/>
    </row>
    <row r="9" spans="1:8" ht="12.75">
      <c r="A9" s="99">
        <v>803</v>
      </c>
      <c r="B9" s="97" t="s">
        <v>259</v>
      </c>
      <c r="C9" s="98">
        <v>630142271.47</v>
      </c>
      <c r="D9" s="105">
        <f t="shared" si="0"/>
        <v>0.06006419528782172</v>
      </c>
      <c r="E9" s="98"/>
      <c r="F9" s="97"/>
      <c r="G9" s="97"/>
      <c r="H9" s="97"/>
    </row>
    <row r="10" spans="1:8" ht="12.75">
      <c r="A10" s="99">
        <v>805</v>
      </c>
      <c r="B10" s="97" t="s">
        <v>181</v>
      </c>
      <c r="C10" s="98">
        <v>133625696.56</v>
      </c>
      <c r="D10" s="105">
        <f t="shared" si="0"/>
        <v>0.012736996543538751</v>
      </c>
      <c r="E10" s="98"/>
      <c r="F10" s="97"/>
      <c r="G10" s="97"/>
      <c r="H10" s="97"/>
    </row>
    <row r="11" spans="1:8" ht="12.75">
      <c r="A11" s="99">
        <v>806</v>
      </c>
      <c r="B11" s="97" t="s">
        <v>232</v>
      </c>
      <c r="C11" s="98">
        <v>44740674.7</v>
      </c>
      <c r="D11" s="105">
        <f t="shared" si="0"/>
        <v>0.0042646125234873135</v>
      </c>
      <c r="E11" s="98"/>
      <c r="F11" s="97"/>
      <c r="G11" s="97"/>
      <c r="H11" s="97"/>
    </row>
    <row r="12" spans="1:8" ht="12.75">
      <c r="A12" s="99">
        <v>815</v>
      </c>
      <c r="B12" s="97" t="s">
        <v>152</v>
      </c>
      <c r="C12" s="98">
        <v>547096744.81</v>
      </c>
      <c r="D12" s="105">
        <f t="shared" si="0"/>
        <v>0.052148422998097264</v>
      </c>
      <c r="E12" s="98"/>
      <c r="F12" s="97"/>
      <c r="G12" s="97"/>
      <c r="H12" s="97"/>
    </row>
    <row r="13" spans="1:8" ht="13.5" thickBot="1">
      <c r="A13" s="99">
        <v>819</v>
      </c>
      <c r="B13" s="97" t="s">
        <v>260</v>
      </c>
      <c r="C13" s="103">
        <v>9100000</v>
      </c>
      <c r="D13" s="105">
        <f t="shared" si="0"/>
        <v>0.0008673980494025619</v>
      </c>
      <c r="E13" s="98"/>
      <c r="F13" s="97"/>
      <c r="G13" s="97"/>
      <c r="H13" s="97"/>
    </row>
    <row r="14" spans="1:8" ht="12.75">
      <c r="A14" s="97"/>
      <c r="B14" s="97"/>
      <c r="C14" s="98"/>
      <c r="D14" s="97"/>
      <c r="E14" s="98"/>
      <c r="F14" s="97"/>
      <c r="G14" s="97"/>
      <c r="H14" s="97"/>
    </row>
    <row r="15" spans="1:8" ht="12.75">
      <c r="A15" s="97"/>
      <c r="B15" s="100" t="s">
        <v>272</v>
      </c>
      <c r="C15" s="98"/>
      <c r="D15" s="97"/>
      <c r="E15" s="101">
        <f>SUM(C7:C13)</f>
        <v>10491146488.359999</v>
      </c>
      <c r="F15" s="97"/>
      <c r="G15" s="97"/>
      <c r="H15" s="97"/>
    </row>
    <row r="16" spans="1:8" ht="12.75">
      <c r="A16" s="97"/>
      <c r="B16" s="97"/>
      <c r="C16" s="97"/>
      <c r="D16" s="97"/>
      <c r="E16" s="97"/>
      <c r="F16" s="97"/>
      <c r="G16" s="97"/>
      <c r="H16" s="97"/>
    </row>
    <row r="17" spans="1:8" ht="12.75">
      <c r="A17" s="134" t="s">
        <v>265</v>
      </c>
      <c r="B17" s="134"/>
      <c r="C17" s="134"/>
      <c r="D17" s="134"/>
      <c r="E17" s="134"/>
      <c r="F17" s="97"/>
      <c r="G17" s="97"/>
      <c r="H17" s="97"/>
    </row>
    <row r="18" spans="1:8" ht="12.75">
      <c r="A18" s="97"/>
      <c r="B18" s="97"/>
      <c r="C18" s="98"/>
      <c r="D18" s="99"/>
      <c r="E18" s="98"/>
      <c r="F18" s="97"/>
      <c r="G18" s="97"/>
      <c r="H18" s="97"/>
    </row>
    <row r="19" spans="1:8" ht="12.75">
      <c r="A19" s="99">
        <v>901</v>
      </c>
      <c r="B19" s="97" t="s">
        <v>10</v>
      </c>
      <c r="C19" s="98">
        <v>4420912555.15</v>
      </c>
      <c r="D19" s="105">
        <f>+C19/$E$28</f>
        <v>0.5220980442182723</v>
      </c>
      <c r="E19" s="98"/>
      <c r="F19" s="97"/>
      <c r="G19" s="97"/>
      <c r="H19" s="97"/>
    </row>
    <row r="20" spans="1:8" ht="12.75">
      <c r="A20" s="99">
        <v>902</v>
      </c>
      <c r="B20" s="97" t="s">
        <v>247</v>
      </c>
      <c r="C20" s="98">
        <v>2330420600.72</v>
      </c>
      <c r="D20" s="105">
        <f aca="true" t="shared" si="1" ref="D20:D26">+C20/$E$28</f>
        <v>0.2752164904109036</v>
      </c>
      <c r="E20" s="98"/>
      <c r="F20" s="97"/>
      <c r="G20" s="97"/>
      <c r="H20" s="97"/>
    </row>
    <row r="21" spans="1:8" ht="12.75">
      <c r="A21" s="99">
        <v>903</v>
      </c>
      <c r="B21" s="97" t="s">
        <v>13</v>
      </c>
      <c r="C21" s="98">
        <v>76245984.09</v>
      </c>
      <c r="D21" s="105">
        <f t="shared" si="1"/>
        <v>0.009004448442779898</v>
      </c>
      <c r="E21" s="98"/>
      <c r="F21" s="97"/>
      <c r="G21" s="97"/>
      <c r="H21" s="97"/>
    </row>
    <row r="22" spans="1:8" ht="12.75">
      <c r="A22" s="99">
        <v>904</v>
      </c>
      <c r="B22" s="97" t="s">
        <v>15</v>
      </c>
      <c r="C22" s="98">
        <v>1427550041.18</v>
      </c>
      <c r="D22" s="105">
        <f t="shared" si="1"/>
        <v>0.16858987261703567</v>
      </c>
      <c r="E22" s="98"/>
      <c r="F22" s="97"/>
      <c r="G22" s="97"/>
      <c r="H22" s="97"/>
    </row>
    <row r="23" spans="1:8" ht="12.75">
      <c r="A23" s="99">
        <v>905</v>
      </c>
      <c r="B23" s="97" t="s">
        <v>17</v>
      </c>
      <c r="C23" s="98">
        <v>103228.73</v>
      </c>
      <c r="D23" s="105">
        <f t="shared" si="1"/>
        <v>1.2191039150356468E-05</v>
      </c>
      <c r="E23" s="98"/>
      <c r="F23" s="97"/>
      <c r="G23" s="97"/>
      <c r="H23" s="97"/>
    </row>
    <row r="24" spans="1:8" ht="12.75">
      <c r="A24" s="99">
        <v>906</v>
      </c>
      <c r="B24" s="97" t="s">
        <v>233</v>
      </c>
      <c r="C24" s="98">
        <v>180297786.5</v>
      </c>
      <c r="D24" s="105">
        <f t="shared" si="1"/>
        <v>0.021292690261171594</v>
      </c>
      <c r="E24" s="98"/>
      <c r="F24" s="97"/>
      <c r="G24" s="97"/>
      <c r="H24" s="97"/>
    </row>
    <row r="25" spans="1:8" ht="12.75">
      <c r="A25" s="99">
        <v>907</v>
      </c>
      <c r="B25" s="97" t="s">
        <v>21</v>
      </c>
      <c r="C25" s="98">
        <v>1416875.86</v>
      </c>
      <c r="D25" s="105">
        <f t="shared" si="1"/>
        <v>0.0001673292801379518</v>
      </c>
      <c r="E25" s="98"/>
      <c r="F25" s="97"/>
      <c r="G25" s="97"/>
      <c r="H25" s="97"/>
    </row>
    <row r="26" spans="1:8" ht="13.5" thickBot="1">
      <c r="A26" s="99">
        <v>911</v>
      </c>
      <c r="B26" s="97" t="s">
        <v>22</v>
      </c>
      <c r="C26" s="103">
        <v>30643649.68</v>
      </c>
      <c r="D26" s="105">
        <f t="shared" si="1"/>
        <v>0.003618933730548545</v>
      </c>
      <c r="E26" s="98"/>
      <c r="F26" s="97"/>
      <c r="G26" s="97"/>
      <c r="H26" s="97"/>
    </row>
    <row r="27" spans="1:8" ht="12.75">
      <c r="A27" s="97"/>
      <c r="B27" s="97"/>
      <c r="C27" s="98"/>
      <c r="D27" s="97"/>
      <c r="E27" s="98"/>
      <c r="F27" s="97"/>
      <c r="G27" s="97"/>
      <c r="H27" s="97"/>
    </row>
    <row r="28" spans="1:8" ht="12.75">
      <c r="A28" s="97"/>
      <c r="B28" s="100" t="s">
        <v>271</v>
      </c>
      <c r="C28" s="98"/>
      <c r="D28" s="97"/>
      <c r="E28" s="101">
        <v>8467590721.91</v>
      </c>
      <c r="F28" s="97"/>
      <c r="G28" s="97"/>
      <c r="H28" s="97"/>
    </row>
    <row r="29" spans="1:8" ht="12.75">
      <c r="A29" s="97"/>
      <c r="B29" s="97"/>
      <c r="C29" s="98"/>
      <c r="D29" s="97"/>
      <c r="E29" s="98"/>
      <c r="F29" s="97"/>
      <c r="G29" s="97"/>
      <c r="H29" s="97"/>
    </row>
    <row r="30" spans="1:8" ht="12.75">
      <c r="A30" s="97"/>
      <c r="B30" s="97"/>
      <c r="C30" s="98"/>
      <c r="D30" s="97"/>
      <c r="E30" s="98"/>
      <c r="F30" s="97"/>
      <c r="G30" s="97"/>
      <c r="H30" s="97"/>
    </row>
    <row r="31" spans="1:8" ht="12.75">
      <c r="A31" s="97"/>
      <c r="B31" s="100" t="s">
        <v>273</v>
      </c>
      <c r="C31" s="98"/>
      <c r="D31" s="97"/>
      <c r="E31" s="101">
        <v>2023555766.45</v>
      </c>
      <c r="F31" s="97"/>
      <c r="G31" s="97"/>
      <c r="H31" s="97"/>
    </row>
    <row r="32" spans="1:8" ht="12.75">
      <c r="A32" s="97"/>
      <c r="B32" s="97"/>
      <c r="C32" s="97"/>
      <c r="D32" s="97"/>
      <c r="E32" s="97"/>
      <c r="F32" s="97"/>
      <c r="G32" s="97"/>
      <c r="H32" s="97"/>
    </row>
    <row r="33" spans="1:8" ht="12.75">
      <c r="A33" s="97"/>
      <c r="B33" s="97"/>
      <c r="C33" s="97"/>
      <c r="D33" s="97"/>
      <c r="E33" s="97"/>
      <c r="F33" s="97"/>
      <c r="G33" s="97"/>
      <c r="H33" s="97"/>
    </row>
    <row r="34" spans="1:8" ht="12.75">
      <c r="A34" s="97"/>
      <c r="B34" s="97"/>
      <c r="C34" s="97"/>
      <c r="D34" s="97"/>
      <c r="E34" s="97"/>
      <c r="F34" s="97"/>
      <c r="G34" s="97"/>
      <c r="H34" s="97"/>
    </row>
    <row r="35" spans="1:8" ht="12.75">
      <c r="A35" s="97"/>
      <c r="B35" s="97"/>
      <c r="C35" s="97"/>
      <c r="D35" s="97"/>
      <c r="E35" s="97"/>
      <c r="F35" s="97"/>
      <c r="G35" s="97"/>
      <c r="H35" s="97"/>
    </row>
    <row r="36" spans="1:8" ht="12.75">
      <c r="A36" s="97"/>
      <c r="B36" s="97"/>
      <c r="C36" s="97"/>
      <c r="D36" s="97"/>
      <c r="E36" s="97"/>
      <c r="F36" s="97"/>
      <c r="G36" s="97"/>
      <c r="H36" s="97"/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0">
      <selection activeCell="G25" sqref="G25"/>
    </sheetView>
  </sheetViews>
  <sheetFormatPr defaultColWidth="11.421875" defaultRowHeight="12.75"/>
  <cols>
    <col min="2" max="2" width="45.421875" style="0" customWidth="1"/>
    <col min="3" max="3" width="18.140625" style="0" bestFit="1" customWidth="1"/>
    <col min="4" max="4" width="20.00390625" style="0" customWidth="1"/>
    <col min="5" max="5" width="14.8515625" style="0" bestFit="1" customWidth="1"/>
    <col min="7" max="7" width="33.710937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283</v>
      </c>
      <c r="B2" s="136"/>
      <c r="C2" s="136"/>
      <c r="D2" s="136"/>
      <c r="E2" s="24"/>
      <c r="F2" s="136" t="s">
        <v>304</v>
      </c>
      <c r="G2" s="136"/>
      <c r="H2" s="136"/>
      <c r="I2" s="136"/>
    </row>
    <row r="3" spans="1:9" ht="12.75">
      <c r="A3" s="136" t="s">
        <v>298</v>
      </c>
      <c r="B3" s="136"/>
      <c r="C3" s="136"/>
      <c r="D3" s="136"/>
      <c r="E3" s="24"/>
      <c r="F3" s="136" t="str">
        <f>+A3</f>
        <v>Al 31 de diciembre del 2011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9" t="s">
        <v>278</v>
      </c>
      <c r="G5" s="139"/>
      <c r="H5" s="139"/>
      <c r="I5" s="139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2316541.9</v>
      </c>
      <c r="D9" s="27"/>
      <c r="E9" s="28"/>
      <c r="F9" s="29">
        <v>400</v>
      </c>
      <c r="G9" s="55" t="s">
        <v>218</v>
      </c>
      <c r="H9" s="27">
        <v>1409717.38</v>
      </c>
      <c r="I9" s="28"/>
    </row>
    <row r="10" spans="1:8" ht="12.75">
      <c r="A10" s="26" t="s">
        <v>30</v>
      </c>
      <c r="B10" s="25" t="s">
        <v>31</v>
      </c>
      <c r="C10" s="27">
        <v>2309242795.64</v>
      </c>
      <c r="D10" s="27"/>
      <c r="E10" s="28"/>
      <c r="F10" s="2">
        <v>401</v>
      </c>
      <c r="G10" t="s">
        <v>83</v>
      </c>
      <c r="H10" s="3">
        <v>159600</v>
      </c>
    </row>
    <row r="11" spans="1:8" ht="12.75">
      <c r="A11" s="26" t="s">
        <v>34</v>
      </c>
      <c r="B11" s="25" t="s">
        <v>111</v>
      </c>
      <c r="C11" s="27">
        <v>7738390030.59</v>
      </c>
      <c r="D11" s="27"/>
      <c r="E11" s="28"/>
      <c r="F11" s="2">
        <v>402</v>
      </c>
      <c r="G11" t="s">
        <v>187</v>
      </c>
      <c r="H11" s="3">
        <v>6902470.11</v>
      </c>
    </row>
    <row r="12" spans="1:8" ht="12.75">
      <c r="A12" s="26" t="s">
        <v>110</v>
      </c>
      <c r="B12" s="25" t="s">
        <v>33</v>
      </c>
      <c r="C12" s="27">
        <v>120067357.95</v>
      </c>
      <c r="D12" s="27"/>
      <c r="E12" s="28"/>
      <c r="F12" s="29" t="s">
        <v>84</v>
      </c>
      <c r="G12" t="s">
        <v>188</v>
      </c>
      <c r="H12" s="3">
        <v>215156598.58</v>
      </c>
    </row>
    <row r="13" spans="1:9" ht="12.75">
      <c r="A13" s="26" t="s">
        <v>32</v>
      </c>
      <c r="B13" s="25" t="s">
        <v>35</v>
      </c>
      <c r="C13" s="27">
        <v>-89556059.73</v>
      </c>
      <c r="D13" s="27"/>
      <c r="E13" s="28"/>
      <c r="F13" s="29" t="s">
        <v>86</v>
      </c>
      <c r="G13" t="s">
        <v>87</v>
      </c>
      <c r="H13" s="27">
        <v>402947096.42</v>
      </c>
      <c r="I13" s="28"/>
    </row>
    <row r="14" spans="1:9" ht="12.75">
      <c r="A14" s="26" t="s">
        <v>36</v>
      </c>
      <c r="B14" s="25" t="s">
        <v>37</v>
      </c>
      <c r="C14" s="27">
        <v>275955152.14</v>
      </c>
      <c r="D14" s="27"/>
      <c r="E14" s="28"/>
      <c r="F14" s="29" t="s">
        <v>88</v>
      </c>
      <c r="G14" t="s">
        <v>89</v>
      </c>
      <c r="H14" s="30">
        <v>729530302.28</v>
      </c>
      <c r="I14" s="28"/>
    </row>
    <row r="15" spans="1:8" ht="13.5" thickBot="1">
      <c r="A15" s="26" t="s">
        <v>38</v>
      </c>
      <c r="B15" s="25" t="s">
        <v>39</v>
      </c>
      <c r="C15" s="27">
        <v>33538816.86</v>
      </c>
      <c r="D15" s="27"/>
      <c r="E15" s="28"/>
      <c r="F15" s="2">
        <v>408</v>
      </c>
      <c r="G15" t="s">
        <v>147</v>
      </c>
      <c r="H15" s="31">
        <v>69077942.61</v>
      </c>
    </row>
    <row r="16" spans="1:9" ht="12.75">
      <c r="A16" s="26" t="s">
        <v>40</v>
      </c>
      <c r="B16" s="25" t="s">
        <v>41</v>
      </c>
      <c r="C16" s="27">
        <v>84569201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153600697.1</v>
      </c>
      <c r="D17" s="27"/>
      <c r="E17" s="28"/>
      <c r="G17" s="32" t="s">
        <v>300</v>
      </c>
      <c r="H17" s="27"/>
      <c r="I17" s="126">
        <f>SUM(H9:H15)</f>
        <v>1425183727.3799999</v>
      </c>
    </row>
    <row r="18" spans="1:10" ht="12.75">
      <c r="A18" s="26" t="s">
        <v>112</v>
      </c>
      <c r="B18" s="25" t="s">
        <v>113</v>
      </c>
      <c r="C18" s="27">
        <v>1763200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1178438.02</v>
      </c>
      <c r="E19" s="28"/>
      <c r="G19" s="7" t="s">
        <v>190</v>
      </c>
    </row>
    <row r="20" spans="1:5" ht="12.75">
      <c r="A20" s="2">
        <v>115</v>
      </c>
      <c r="B20" s="55" t="s">
        <v>308</v>
      </c>
      <c r="C20" s="56">
        <v>14742000</v>
      </c>
      <c r="E20" s="28"/>
    </row>
    <row r="21" spans="1:8" ht="12.75">
      <c r="A21" s="26" t="s">
        <v>44</v>
      </c>
      <c r="B21" s="25" t="s">
        <v>45</v>
      </c>
      <c r="C21" s="27">
        <v>30983604.36</v>
      </c>
      <c r="D21" s="27"/>
      <c r="E21" s="28"/>
      <c r="F21" s="2">
        <v>503</v>
      </c>
      <c r="G21" t="s">
        <v>191</v>
      </c>
      <c r="H21" s="3">
        <v>594297928.93</v>
      </c>
    </row>
    <row r="22" spans="1:5" ht="13.5" thickBot="1">
      <c r="A22" s="26" t="s">
        <v>127</v>
      </c>
      <c r="B22" s="25" t="s">
        <v>128</v>
      </c>
      <c r="C22" s="54">
        <v>24680068.87</v>
      </c>
      <c r="D22" s="25"/>
      <c r="E22" s="28"/>
    </row>
    <row r="23" spans="1:9" ht="12.75">
      <c r="A23" s="26"/>
      <c r="B23" s="25"/>
      <c r="C23" s="27"/>
      <c r="D23" s="27"/>
      <c r="E23" s="28"/>
      <c r="G23" s="7" t="s">
        <v>301</v>
      </c>
      <c r="I23" s="124">
        <f>+H21</f>
        <v>594297928.93</v>
      </c>
    </row>
    <row r="24" spans="2:5" ht="12.75">
      <c r="B24" s="14" t="s">
        <v>275</v>
      </c>
      <c r="C24" s="27"/>
      <c r="D24" s="38">
        <f>SUM(C9:C22)</f>
        <v>10701471844.700005</v>
      </c>
      <c r="E24" s="28"/>
    </row>
    <row r="25" spans="1:9" ht="12.75">
      <c r="A25" s="26"/>
      <c r="B25" s="25"/>
      <c r="C25" s="27"/>
      <c r="D25" s="27"/>
      <c r="E25" s="28"/>
      <c r="G25" s="32" t="s">
        <v>269</v>
      </c>
      <c r="H25" s="34"/>
      <c r="I25" s="35">
        <f>+I17+I23</f>
        <v>2019481656.31</v>
      </c>
    </row>
    <row r="26" spans="2:8" ht="12.75">
      <c r="B26" s="14" t="s">
        <v>47</v>
      </c>
      <c r="C26" s="27"/>
      <c r="D26" s="27"/>
      <c r="E26" s="28"/>
      <c r="H26" s="25"/>
    </row>
    <row r="27" spans="1:9" ht="12.75">
      <c r="A27" s="26"/>
      <c r="B27" s="25"/>
      <c r="C27" s="27"/>
      <c r="D27" s="27"/>
      <c r="E27" s="28"/>
      <c r="F27" s="141" t="s">
        <v>223</v>
      </c>
      <c r="G27" s="141"/>
      <c r="H27" s="141"/>
      <c r="I27" s="141"/>
    </row>
    <row r="28" spans="1:9" ht="12.75">
      <c r="A28" s="26" t="s">
        <v>48</v>
      </c>
      <c r="B28" s="25" t="s">
        <v>49</v>
      </c>
      <c r="C28" s="27">
        <v>1028559.6</v>
      </c>
      <c r="D28" s="27"/>
      <c r="E28" s="28"/>
      <c r="F28" s="29"/>
      <c r="H28" s="27"/>
      <c r="I28" s="37"/>
    </row>
    <row r="29" spans="1:9" ht="12.75">
      <c r="A29" s="26" t="s">
        <v>50</v>
      </c>
      <c r="B29" s="55" t="s">
        <v>250</v>
      </c>
      <c r="C29" s="27">
        <v>-894865.54</v>
      </c>
      <c r="D29" s="27"/>
      <c r="E29" s="28"/>
      <c r="F29" s="29" t="s">
        <v>95</v>
      </c>
      <c r="G29" t="s">
        <v>96</v>
      </c>
      <c r="H29" s="27">
        <v>6183415652.15</v>
      </c>
      <c r="I29" s="28"/>
    </row>
    <row r="30" spans="1:9" ht="12.75">
      <c r="A30" s="26" t="s">
        <v>52</v>
      </c>
      <c r="B30" s="25" t="s">
        <v>54</v>
      </c>
      <c r="C30" s="27">
        <v>323056587.96</v>
      </c>
      <c r="D30" s="27"/>
      <c r="E30" s="28"/>
      <c r="F30" s="29" t="s">
        <v>97</v>
      </c>
      <c r="G30" t="s">
        <v>98</v>
      </c>
      <c r="H30" s="27">
        <v>1846080.76</v>
      </c>
      <c r="I30" s="28"/>
    </row>
    <row r="31" spans="1:9" ht="12.75">
      <c r="A31" s="26" t="s">
        <v>53</v>
      </c>
      <c r="B31" s="55" t="s">
        <v>309</v>
      </c>
      <c r="C31" s="27">
        <v>-210823200.75</v>
      </c>
      <c r="D31" s="27"/>
      <c r="E31" s="28"/>
      <c r="F31" s="29" t="s">
        <v>99</v>
      </c>
      <c r="G31" s="55" t="s">
        <v>197</v>
      </c>
      <c r="H31" s="27">
        <v>2227813471.42</v>
      </c>
      <c r="I31" s="28"/>
    </row>
    <row r="32" spans="1:9" ht="12.75">
      <c r="A32" s="26" t="s">
        <v>55</v>
      </c>
      <c r="B32" s="25" t="s">
        <v>56</v>
      </c>
      <c r="C32" s="27">
        <v>85680909.35</v>
      </c>
      <c r="D32" s="27"/>
      <c r="E32" s="28"/>
      <c r="F32" s="29" t="s">
        <v>101</v>
      </c>
      <c r="G32" s="55" t="s">
        <v>303</v>
      </c>
      <c r="H32" s="27">
        <f>+'Resultado dic 11'!E30</f>
        <v>3231931225.6899996</v>
      </c>
      <c r="I32" s="3"/>
    </row>
    <row r="33" spans="1:8" ht="12.75">
      <c r="A33" s="26" t="s">
        <v>57</v>
      </c>
      <c r="B33" s="55" t="s">
        <v>310</v>
      </c>
      <c r="C33" s="27">
        <v>-54212096.28</v>
      </c>
      <c r="D33" s="27"/>
      <c r="E33" s="28"/>
      <c r="F33" s="29" t="s">
        <v>103</v>
      </c>
      <c r="G33" s="55" t="s">
        <v>302</v>
      </c>
      <c r="H33" s="30">
        <v>108506119.63</v>
      </c>
    </row>
    <row r="34" spans="1:8" ht="13.5" thickBot="1">
      <c r="A34" s="26" t="s">
        <v>58</v>
      </c>
      <c r="B34" s="25" t="s">
        <v>59</v>
      </c>
      <c r="C34" s="27">
        <v>167744127.65</v>
      </c>
      <c r="D34" s="27"/>
      <c r="E34" s="28"/>
      <c r="F34" s="29" t="s">
        <v>134</v>
      </c>
      <c r="G34" t="s">
        <v>157</v>
      </c>
      <c r="H34" s="31"/>
    </row>
    <row r="35" spans="1:8" ht="12.75">
      <c r="A35" s="26" t="s">
        <v>60</v>
      </c>
      <c r="B35" s="55" t="s">
        <v>204</v>
      </c>
      <c r="C35" s="27">
        <v>-80596671.61</v>
      </c>
      <c r="D35" s="27"/>
      <c r="E35" s="28"/>
      <c r="H35" s="25"/>
    </row>
    <row r="36" spans="1:9" ht="12.75">
      <c r="A36" s="26" t="s">
        <v>61</v>
      </c>
      <c r="B36" s="55" t="s">
        <v>175</v>
      </c>
      <c r="C36" s="27">
        <v>164465097.26</v>
      </c>
      <c r="D36" s="27"/>
      <c r="E36" s="28"/>
      <c r="G36" s="10" t="s">
        <v>222</v>
      </c>
      <c r="H36" s="6"/>
      <c r="I36" s="125">
        <f>SUM(H29:H34)</f>
        <v>11753512549.65</v>
      </c>
    </row>
    <row r="37" spans="1:8" ht="12.75">
      <c r="A37" s="26" t="s">
        <v>63</v>
      </c>
      <c r="B37" s="55" t="s">
        <v>208</v>
      </c>
      <c r="C37" s="27">
        <v>-59400618.82</v>
      </c>
      <c r="D37" s="27"/>
      <c r="E37" s="28"/>
      <c r="F37" s="28"/>
      <c r="H37" s="25"/>
    </row>
    <row r="38" spans="1:9" ht="12.75">
      <c r="A38" s="26" t="s">
        <v>64</v>
      </c>
      <c r="B38" s="25" t="s">
        <v>65</v>
      </c>
      <c r="C38" s="27">
        <v>36158361.9</v>
      </c>
      <c r="D38" s="27"/>
      <c r="E38" s="28"/>
      <c r="F38" s="28"/>
      <c r="G38" s="10" t="s">
        <v>270</v>
      </c>
      <c r="H38" s="6"/>
      <c r="I38" s="123">
        <f>+I25+I36</f>
        <v>13772994205.96</v>
      </c>
    </row>
    <row r="39" spans="1:5" ht="12.75">
      <c r="A39" s="26" t="s">
        <v>66</v>
      </c>
      <c r="B39" s="25" t="s">
        <v>67</v>
      </c>
      <c r="C39" s="27">
        <v>196805676.62</v>
      </c>
      <c r="D39" s="27"/>
      <c r="E39" s="28"/>
    </row>
    <row r="40" spans="1:5" ht="12.75">
      <c r="A40" s="26" t="s">
        <v>68</v>
      </c>
      <c r="B40" s="55" t="s">
        <v>205</v>
      </c>
      <c r="C40" s="27">
        <v>-97164385.67</v>
      </c>
      <c r="D40" s="27"/>
      <c r="E40" s="28"/>
    </row>
    <row r="41" spans="1:8" ht="12.75">
      <c r="A41" s="2">
        <v>214</v>
      </c>
      <c r="B41" s="55" t="s">
        <v>140</v>
      </c>
      <c r="C41" s="56">
        <v>456111.33</v>
      </c>
      <c r="E41" s="28"/>
      <c r="H41" s="25"/>
    </row>
    <row r="42" spans="1:9" ht="12.75">
      <c r="A42" s="39">
        <v>216</v>
      </c>
      <c r="B42" s="25" t="s">
        <v>69</v>
      </c>
      <c r="C42" s="27">
        <v>7709417.42</v>
      </c>
      <c r="D42" s="27"/>
      <c r="E42" s="28"/>
      <c r="H42" s="25"/>
      <c r="I42" s="8">
        <f>+D65-I38</f>
        <v>0</v>
      </c>
    </row>
    <row r="43" spans="1:5" ht="12.75">
      <c r="A43" s="39">
        <v>217</v>
      </c>
      <c r="B43" s="55" t="s">
        <v>311</v>
      </c>
      <c r="C43" s="27">
        <v>-729835.03</v>
      </c>
      <c r="D43" s="27"/>
      <c r="E43" s="28"/>
    </row>
    <row r="44" spans="1:5" ht="12.75">
      <c r="A44" s="39">
        <v>218</v>
      </c>
      <c r="B44" s="25" t="s">
        <v>70</v>
      </c>
      <c r="C44" s="27">
        <v>765664628.49</v>
      </c>
      <c r="D44" s="27"/>
      <c r="E44" s="28"/>
    </row>
    <row r="45" spans="1:8" ht="12.75">
      <c r="A45" s="39">
        <v>219</v>
      </c>
      <c r="B45" s="55" t="s">
        <v>207</v>
      </c>
      <c r="C45" s="27">
        <v>-587816718.84</v>
      </c>
      <c r="D45" s="27"/>
      <c r="E45" s="28"/>
      <c r="F45" s="28"/>
      <c r="H45" s="25"/>
    </row>
    <row r="46" spans="1:8" ht="12.75">
      <c r="A46" s="39">
        <v>221</v>
      </c>
      <c r="B46" s="25" t="s">
        <v>186</v>
      </c>
      <c r="C46" s="27">
        <v>738014386.12</v>
      </c>
      <c r="D46" s="27"/>
      <c r="F46" s="28"/>
      <c r="H46" s="25"/>
    </row>
    <row r="47" spans="1:8" ht="12.75">
      <c r="A47" s="39">
        <v>222</v>
      </c>
      <c r="B47" s="55" t="s">
        <v>209</v>
      </c>
      <c r="C47" s="27">
        <v>-55392056.15</v>
      </c>
      <c r="D47" s="27"/>
      <c r="H47" s="25"/>
    </row>
    <row r="48" spans="1:8" ht="12.75">
      <c r="A48" s="39">
        <v>223</v>
      </c>
      <c r="B48" s="25" t="s">
        <v>71</v>
      </c>
      <c r="C48" s="27">
        <v>1474189138.1</v>
      </c>
      <c r="D48" s="27"/>
      <c r="H48" s="25"/>
    </row>
    <row r="49" spans="1:8" ht="12.75">
      <c r="A49" s="39">
        <v>224</v>
      </c>
      <c r="B49" s="25" t="s">
        <v>72</v>
      </c>
      <c r="C49" s="27">
        <v>252217481.64</v>
      </c>
      <c r="D49" s="25"/>
      <c r="H49" s="25"/>
    </row>
    <row r="50" spans="1:8" ht="13.5" thickBot="1">
      <c r="A50" s="39">
        <v>225</v>
      </c>
      <c r="B50" s="55" t="s">
        <v>312</v>
      </c>
      <c r="C50" s="31">
        <v>-99964285.2</v>
      </c>
      <c r="D50" s="25"/>
      <c r="E50" s="43"/>
      <c r="H50" s="25"/>
    </row>
    <row r="51" spans="1:8" ht="12.75">
      <c r="A51" s="6"/>
      <c r="B51" s="25"/>
      <c r="C51" s="30"/>
      <c r="D51" s="25"/>
      <c r="H51" s="25"/>
    </row>
    <row r="52" spans="2:8" ht="12.75">
      <c r="B52" s="10" t="s">
        <v>276</v>
      </c>
      <c r="C52" s="25"/>
      <c r="D52" s="11">
        <f>SUM(C28:C50)</f>
        <v>2966195749.5499997</v>
      </c>
      <c r="E52" s="8"/>
      <c r="H52" s="25"/>
    </row>
    <row r="53" spans="1:8" ht="12.75">
      <c r="A53" s="39"/>
      <c r="B53" s="25"/>
      <c r="C53" s="25"/>
      <c r="D53" s="40"/>
      <c r="H53" s="25"/>
    </row>
    <row r="54" spans="2:8" ht="12.75">
      <c r="B54" s="7" t="s">
        <v>299</v>
      </c>
      <c r="C54" s="25"/>
      <c r="D54" s="25"/>
      <c r="H54" s="25"/>
    </row>
    <row r="55" spans="1:8" ht="12.75">
      <c r="A55" s="7"/>
      <c r="B55" s="25"/>
      <c r="C55" s="25"/>
      <c r="D55" s="25"/>
      <c r="H55" s="25"/>
    </row>
    <row r="56" spans="1:8" ht="12.75">
      <c r="A56" s="39">
        <v>302</v>
      </c>
      <c r="B56" s="25" t="s">
        <v>75</v>
      </c>
      <c r="C56" s="27">
        <v>13161407.15</v>
      </c>
      <c r="D56" s="27"/>
      <c r="H56" s="25"/>
    </row>
    <row r="57" spans="1:8" ht="12.75">
      <c r="A57" s="39">
        <v>303</v>
      </c>
      <c r="B57" s="55" t="s">
        <v>212</v>
      </c>
      <c r="C57" s="27">
        <v>-9349603.14</v>
      </c>
      <c r="D57" s="27"/>
      <c r="H57" s="25"/>
    </row>
    <row r="58" spans="1:8" ht="12.75">
      <c r="A58" s="39">
        <v>304</v>
      </c>
      <c r="B58" s="25" t="s">
        <v>76</v>
      </c>
      <c r="C58" s="27">
        <v>94680670.57</v>
      </c>
      <c r="D58" s="27"/>
      <c r="H58" s="25"/>
    </row>
    <row r="59" spans="1:8" ht="12.75">
      <c r="A59" s="39">
        <v>306</v>
      </c>
      <c r="B59" s="25" t="s">
        <v>77</v>
      </c>
      <c r="C59" s="27">
        <v>1102006</v>
      </c>
      <c r="D59" s="27"/>
      <c r="H59" s="25"/>
    </row>
    <row r="60" spans="1:8" ht="12.75">
      <c r="A60" s="39">
        <v>308</v>
      </c>
      <c r="B60" s="55" t="s">
        <v>245</v>
      </c>
      <c r="C60" s="30">
        <v>5311144.38</v>
      </c>
      <c r="D60" s="27"/>
      <c r="H60" s="25"/>
    </row>
    <row r="61" spans="1:8" ht="13.5" thickBot="1">
      <c r="A61" s="39">
        <v>309</v>
      </c>
      <c r="B61" s="55" t="s">
        <v>215</v>
      </c>
      <c r="C61" s="31">
        <v>420986.75</v>
      </c>
      <c r="D61" s="27"/>
      <c r="E61" s="43"/>
      <c r="H61" s="25"/>
    </row>
    <row r="62" spans="1:8" ht="12.75">
      <c r="A62" s="25"/>
      <c r="B62" s="25"/>
      <c r="C62" s="27"/>
      <c r="D62" s="27"/>
      <c r="H62" s="25"/>
    </row>
    <row r="63" spans="2:8" ht="12.75">
      <c r="B63" s="7" t="s">
        <v>80</v>
      </c>
      <c r="C63" s="27"/>
      <c r="D63" s="35">
        <f>SUM(C56:C61)</f>
        <v>105326611.71</v>
      </c>
      <c r="H63" s="25"/>
    </row>
    <row r="64" spans="1:8" ht="12.75">
      <c r="A64" s="25"/>
      <c r="B64" s="25"/>
      <c r="C64" s="25"/>
      <c r="D64" s="25"/>
      <c r="H64" s="25"/>
    </row>
    <row r="65" spans="2:8" ht="12.75">
      <c r="B65" s="10" t="s">
        <v>286</v>
      </c>
      <c r="C65" s="6"/>
      <c r="D65" s="123">
        <f>SUM(D24:D63)</f>
        <v>13772994205.960003</v>
      </c>
      <c r="H65" s="25"/>
    </row>
    <row r="66" spans="1:8" ht="12.75">
      <c r="A66" s="25"/>
      <c r="B66" s="25"/>
      <c r="C66" s="25"/>
      <c r="D66" s="25"/>
      <c r="H66" s="25"/>
    </row>
    <row r="67" spans="3:4" ht="12.75">
      <c r="C67" s="8"/>
      <c r="D67" s="8">
        <f>+D65-I38</f>
        <v>0</v>
      </c>
    </row>
    <row r="68" ht="12.75">
      <c r="D68" s="43"/>
    </row>
  </sheetData>
  <sheetProtection/>
  <mergeCells count="9">
    <mergeCell ref="F27:I27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" width="11.421875" style="55" customWidth="1"/>
    <col min="2" max="2" width="36.00390625" style="55" customWidth="1"/>
    <col min="3" max="3" width="22.7109375" style="55" customWidth="1"/>
    <col min="4" max="4" width="13.7109375" style="55" customWidth="1"/>
    <col min="5" max="5" width="17.8515625" style="55" customWidth="1"/>
    <col min="6" max="16384" width="11.421875" style="55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305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96">
        <v>801</v>
      </c>
      <c r="B7" s="55" t="s">
        <v>149</v>
      </c>
      <c r="C7" s="110">
        <v>454294675.65</v>
      </c>
      <c r="D7" s="129">
        <f aca="true" t="shared" si="0" ref="D7:D12">+C7/$E$14</f>
        <v>0.057483973399785775</v>
      </c>
    </row>
    <row r="8" spans="1:5" ht="12.75">
      <c r="A8" s="111" t="s">
        <v>150</v>
      </c>
      <c r="B8" s="55" t="s">
        <v>194</v>
      </c>
      <c r="C8" s="110">
        <v>6919224642.92</v>
      </c>
      <c r="D8" s="129">
        <f t="shared" si="0"/>
        <v>0.8755209925180543</v>
      </c>
      <c r="E8" s="110"/>
    </row>
    <row r="9" spans="1:5" ht="12.75">
      <c r="A9" s="111">
        <v>803</v>
      </c>
      <c r="B9" s="55" t="s">
        <v>4</v>
      </c>
      <c r="C9" s="110">
        <v>308696055.1</v>
      </c>
      <c r="D9" s="129">
        <f t="shared" si="0"/>
        <v>0.039060717131667325</v>
      </c>
      <c r="E9" s="110"/>
    </row>
    <row r="10" spans="1:5" ht="12.75">
      <c r="A10" s="111" t="s">
        <v>180</v>
      </c>
      <c r="B10" s="55" t="s">
        <v>181</v>
      </c>
      <c r="C10" s="110">
        <v>44129955.94</v>
      </c>
      <c r="D10" s="129">
        <f t="shared" si="0"/>
        <v>0.005583964218288716</v>
      </c>
      <c r="E10" s="110"/>
    </row>
    <row r="11" spans="1:5" ht="12.75">
      <c r="A11" s="111" t="s">
        <v>182</v>
      </c>
      <c r="B11" s="55" t="s">
        <v>183</v>
      </c>
      <c r="C11" s="110">
        <v>13970880.29</v>
      </c>
      <c r="D11" s="129">
        <f t="shared" si="0"/>
        <v>0.00176779908285934</v>
      </c>
      <c r="E11" s="110"/>
    </row>
    <row r="12" spans="1:5" ht="13.5" thickBot="1">
      <c r="A12" s="111" t="s">
        <v>151</v>
      </c>
      <c r="B12" s="55" t="s">
        <v>152</v>
      </c>
      <c r="C12" s="112">
        <v>162663503.95</v>
      </c>
      <c r="D12" s="129">
        <f t="shared" si="0"/>
        <v>0.020582553649344644</v>
      </c>
      <c r="E12" s="110"/>
    </row>
    <row r="13" spans="1:5" ht="12.75">
      <c r="A13" s="111"/>
      <c r="C13" s="110"/>
      <c r="D13" s="110"/>
      <c r="E13" s="110"/>
    </row>
    <row r="14" spans="2:5" ht="12.75">
      <c r="B14" s="107" t="s">
        <v>294</v>
      </c>
      <c r="C14" s="107"/>
      <c r="D14" s="107"/>
      <c r="E14" s="108">
        <f>SUM(C7:C12)</f>
        <v>7902979713.849999</v>
      </c>
    </row>
    <row r="15" ht="12.75">
      <c r="A15" s="111"/>
    </row>
    <row r="16" spans="1:5" ht="12.75">
      <c r="A16" s="140" t="s">
        <v>296</v>
      </c>
      <c r="B16" s="140"/>
      <c r="C16" s="140"/>
      <c r="D16" s="140"/>
      <c r="E16" s="140"/>
    </row>
    <row r="17" spans="1:4" ht="12.75">
      <c r="A17" s="111"/>
      <c r="D17" s="128"/>
    </row>
    <row r="18" spans="1:5" ht="12.75">
      <c r="A18" s="111" t="s">
        <v>9</v>
      </c>
      <c r="B18" s="55" t="s">
        <v>10</v>
      </c>
      <c r="C18" s="110">
        <v>2877422387.62</v>
      </c>
      <c r="D18" s="129">
        <f>+C18/$E$27</f>
        <v>0.5751586350489777</v>
      </c>
      <c r="E18" s="110"/>
    </row>
    <row r="19" spans="1:5" ht="12.75">
      <c r="A19" s="111" t="s">
        <v>11</v>
      </c>
      <c r="B19" s="55" t="s">
        <v>247</v>
      </c>
      <c r="C19" s="110">
        <v>1119177444.81</v>
      </c>
      <c r="D19" s="129">
        <f aca="true" t="shared" si="1" ref="D19:D25">+C19/$E$27</f>
        <v>0.22370875207756655</v>
      </c>
      <c r="E19" s="110"/>
    </row>
    <row r="20" spans="1:5" ht="12.75">
      <c r="A20" s="111" t="s">
        <v>12</v>
      </c>
      <c r="B20" s="55" t="s">
        <v>13</v>
      </c>
      <c r="C20" s="110">
        <v>60785090.02</v>
      </c>
      <c r="D20" s="129">
        <f t="shared" si="1"/>
        <v>0.012150134633570345</v>
      </c>
      <c r="E20" s="110"/>
    </row>
    <row r="21" spans="1:5" ht="12.75">
      <c r="A21" s="111" t="s">
        <v>14</v>
      </c>
      <c r="B21" s="55" t="s">
        <v>15</v>
      </c>
      <c r="C21" s="110">
        <v>845806690.66</v>
      </c>
      <c r="D21" s="129">
        <f t="shared" si="1"/>
        <v>0.16906555805234924</v>
      </c>
      <c r="E21" s="110"/>
    </row>
    <row r="22" spans="1:4" ht="12.75">
      <c r="A22" s="111">
        <v>905</v>
      </c>
      <c r="B22" s="55" t="s">
        <v>17</v>
      </c>
      <c r="C22" s="110">
        <v>103834.29</v>
      </c>
      <c r="D22" s="129">
        <f t="shared" si="1"/>
        <v>2.0755099690830183E-05</v>
      </c>
    </row>
    <row r="23" spans="1:5" ht="12.75">
      <c r="A23" s="111" t="s">
        <v>18</v>
      </c>
      <c r="B23" s="55" t="s">
        <v>19</v>
      </c>
      <c r="C23" s="113">
        <v>89295924.39</v>
      </c>
      <c r="D23" s="129">
        <f t="shared" si="1"/>
        <v>0.01784907290933741</v>
      </c>
      <c r="E23" s="110"/>
    </row>
    <row r="24" spans="1:5" ht="12.75">
      <c r="A24" s="96">
        <v>907</v>
      </c>
      <c r="B24" s="55" t="s">
        <v>21</v>
      </c>
      <c r="C24" s="113">
        <v>45143.5</v>
      </c>
      <c r="D24" s="129">
        <f t="shared" si="1"/>
        <v>9.023587900422803E-06</v>
      </c>
      <c r="E24" s="110"/>
    </row>
    <row r="25" spans="1:5" ht="13.5" thickBot="1">
      <c r="A25" s="96">
        <v>911</v>
      </c>
      <c r="B25" s="55" t="s">
        <v>22</v>
      </c>
      <c r="C25" s="112">
        <v>10196116.05</v>
      </c>
      <c r="D25" s="129">
        <f t="shared" si="1"/>
        <v>0.0020380685906074354</v>
      </c>
      <c r="E25" s="110"/>
    </row>
    <row r="26" spans="3:5" ht="12.75">
      <c r="C26" s="110"/>
      <c r="D26" s="110"/>
      <c r="E26" s="110"/>
    </row>
    <row r="27" spans="2:5" ht="12.75">
      <c r="B27" s="24" t="s">
        <v>307</v>
      </c>
      <c r="C27" s="24"/>
      <c r="D27" s="24"/>
      <c r="E27" s="109">
        <f>SUM(C18:C25)</f>
        <v>5002832631.34</v>
      </c>
    </row>
    <row r="28" spans="3:5" ht="12.75">
      <c r="C28" s="110"/>
      <c r="D28" s="110"/>
      <c r="E28" s="110"/>
    </row>
    <row r="29" spans="2:5" ht="12.75">
      <c r="B29" s="24" t="s">
        <v>229</v>
      </c>
      <c r="C29" s="24"/>
      <c r="D29" s="24"/>
      <c r="E29" s="109">
        <f>+E14-E27</f>
        <v>2900147082.5099993</v>
      </c>
    </row>
    <row r="30" ht="12.75">
      <c r="E30" s="114"/>
    </row>
  </sheetData>
  <sheetProtection/>
  <mergeCells count="5">
    <mergeCell ref="A1:E1"/>
    <mergeCell ref="A2:E2"/>
    <mergeCell ref="A3:E3"/>
    <mergeCell ref="A5:E5"/>
    <mergeCell ref="A16:E1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:D2"/>
    </sheetView>
  </sheetViews>
  <sheetFormatPr defaultColWidth="11.421875" defaultRowHeight="12.75"/>
  <cols>
    <col min="2" max="2" width="45.140625" style="0" customWidth="1"/>
    <col min="3" max="3" width="18.140625" style="0" bestFit="1" customWidth="1"/>
    <col min="4" max="4" width="20.00390625" style="0" customWidth="1"/>
    <col min="5" max="5" width="14.8515625" style="0" bestFit="1" customWidth="1"/>
    <col min="7" max="7" width="33.710937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266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318</v>
      </c>
      <c r="B3" s="136"/>
      <c r="C3" s="136"/>
      <c r="D3" s="136"/>
      <c r="E3" s="24"/>
      <c r="F3" s="136" t="str">
        <f>+A3</f>
        <v>Al 30 de septiembre del 2011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6" t="s">
        <v>278</v>
      </c>
      <c r="G5" s="136"/>
      <c r="H5" s="136"/>
      <c r="I5" s="136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2193820.57</v>
      </c>
      <c r="D9" s="27"/>
      <c r="E9" s="28"/>
      <c r="F9" s="29">
        <v>400</v>
      </c>
      <c r="G9" s="55" t="s">
        <v>218</v>
      </c>
      <c r="H9" s="27">
        <v>21921141.19</v>
      </c>
      <c r="I9" s="28"/>
    </row>
    <row r="10" spans="1:8" ht="12.75">
      <c r="A10" s="26" t="s">
        <v>30</v>
      </c>
      <c r="B10" s="25" t="s">
        <v>31</v>
      </c>
      <c r="C10" s="27">
        <v>1536055897.79</v>
      </c>
      <c r="D10" s="27"/>
      <c r="E10" s="28"/>
      <c r="F10" s="2">
        <v>401</v>
      </c>
      <c r="G10" t="s">
        <v>83</v>
      </c>
      <c r="H10" s="3">
        <v>2714373</v>
      </c>
    </row>
    <row r="11" spans="1:8" ht="12.75">
      <c r="A11" s="26" t="s">
        <v>34</v>
      </c>
      <c r="B11" s="25" t="s">
        <v>111</v>
      </c>
      <c r="C11" s="27">
        <v>7861000000</v>
      </c>
      <c r="D11" s="27"/>
      <c r="E11" s="28"/>
      <c r="F11" s="2">
        <v>402</v>
      </c>
      <c r="G11" t="s">
        <v>187</v>
      </c>
      <c r="H11" s="3">
        <v>47883010.87</v>
      </c>
    </row>
    <row r="12" spans="1:8" ht="12.75">
      <c r="A12" s="26" t="s">
        <v>110</v>
      </c>
      <c r="B12" s="25" t="s">
        <v>33</v>
      </c>
      <c r="C12" s="27">
        <v>190176696.18</v>
      </c>
      <c r="D12" s="27"/>
      <c r="E12" s="28"/>
      <c r="F12" s="29" t="s">
        <v>84</v>
      </c>
      <c r="G12" t="s">
        <v>188</v>
      </c>
      <c r="H12" s="3">
        <v>211531674.31</v>
      </c>
    </row>
    <row r="13" spans="1:9" ht="12.75">
      <c r="A13" s="26" t="s">
        <v>32</v>
      </c>
      <c r="B13" s="25" t="s">
        <v>35</v>
      </c>
      <c r="C13" s="27">
        <v>-38550034.37</v>
      </c>
      <c r="D13" s="27"/>
      <c r="E13" s="28"/>
      <c r="F13" s="29" t="s">
        <v>86</v>
      </c>
      <c r="G13" t="s">
        <v>87</v>
      </c>
      <c r="H13" s="27">
        <v>510272965.72</v>
      </c>
      <c r="I13" s="28"/>
    </row>
    <row r="14" spans="1:9" ht="12.75">
      <c r="A14" s="26" t="s">
        <v>36</v>
      </c>
      <c r="B14" s="25" t="s">
        <v>37</v>
      </c>
      <c r="C14" s="27">
        <v>294158382.91</v>
      </c>
      <c r="D14" s="27"/>
      <c r="E14" s="28"/>
      <c r="F14" s="29" t="s">
        <v>88</v>
      </c>
      <c r="G14" t="s">
        <v>89</v>
      </c>
      <c r="H14" s="30">
        <v>406838996.12</v>
      </c>
      <c r="I14" s="28"/>
    </row>
    <row r="15" spans="1:8" ht="13.5" thickBot="1">
      <c r="A15" s="26" t="s">
        <v>38</v>
      </c>
      <c r="B15" s="25" t="s">
        <v>39</v>
      </c>
      <c r="C15" s="27">
        <v>41722840.04</v>
      </c>
      <c r="D15" s="27"/>
      <c r="E15" s="28"/>
      <c r="F15" s="2">
        <v>408</v>
      </c>
      <c r="G15" t="s">
        <v>147</v>
      </c>
      <c r="H15" s="31">
        <v>62939563.09</v>
      </c>
    </row>
    <row r="16" spans="1:9" ht="12.75">
      <c r="A16" s="26" t="s">
        <v>40</v>
      </c>
      <c r="B16" s="25" t="s">
        <v>41</v>
      </c>
      <c r="C16" s="27">
        <v>64087125.1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176878351.11</v>
      </c>
      <c r="D17" s="27"/>
      <c r="E17" s="28"/>
      <c r="G17" s="32" t="s">
        <v>300</v>
      </c>
      <c r="H17" s="27"/>
      <c r="I17" s="126">
        <f>SUM(H9:H15)</f>
        <v>1264101724.3</v>
      </c>
    </row>
    <row r="18" spans="1:10" ht="12.75">
      <c r="A18" s="26" t="s">
        <v>112</v>
      </c>
      <c r="B18" s="25" t="s">
        <v>113</v>
      </c>
      <c r="C18" s="27">
        <v>3574375.09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329363.28</v>
      </c>
      <c r="E19" s="28"/>
      <c r="G19" s="7" t="s">
        <v>190</v>
      </c>
    </row>
    <row r="20" spans="1:5" ht="12.75">
      <c r="A20" s="2">
        <v>115</v>
      </c>
      <c r="B20" s="55" t="s">
        <v>314</v>
      </c>
      <c r="C20" s="56">
        <v>14742000</v>
      </c>
      <c r="E20" s="28"/>
    </row>
    <row r="21" spans="1:8" ht="12.75">
      <c r="A21" s="26" t="s">
        <v>44</v>
      </c>
      <c r="B21" s="25" t="s">
        <v>45</v>
      </c>
      <c r="C21" s="27">
        <v>36056921.39</v>
      </c>
      <c r="D21" s="27"/>
      <c r="E21" s="28"/>
      <c r="F21" s="2">
        <v>503</v>
      </c>
      <c r="G21" t="s">
        <v>191</v>
      </c>
      <c r="H21" s="3">
        <v>499484102.77</v>
      </c>
    </row>
    <row r="22" spans="1:5" ht="13.5" thickBot="1">
      <c r="A22" s="26" t="s">
        <v>127</v>
      </c>
      <c r="B22" s="25" t="s">
        <v>128</v>
      </c>
      <c r="C22" s="54">
        <v>24806789.87</v>
      </c>
      <c r="D22" s="25"/>
      <c r="E22" s="28"/>
    </row>
    <row r="23" spans="1:9" ht="12.75">
      <c r="A23" s="26"/>
      <c r="B23" s="25"/>
      <c r="C23" s="27"/>
      <c r="D23" s="27"/>
      <c r="E23" s="28"/>
      <c r="G23" s="7" t="s">
        <v>301</v>
      </c>
      <c r="I23" s="18">
        <f>+H21</f>
        <v>499484102.77</v>
      </c>
    </row>
    <row r="24" spans="2:5" ht="12.75">
      <c r="B24" s="14" t="s">
        <v>275</v>
      </c>
      <c r="C24" s="27"/>
      <c r="D24" s="38">
        <f>SUM(C9:C22)</f>
        <v>10207232528.960003</v>
      </c>
      <c r="E24" s="28"/>
    </row>
    <row r="25" spans="1:5" ht="12.75">
      <c r="A25" s="26"/>
      <c r="B25" s="25"/>
      <c r="C25" s="27"/>
      <c r="D25" s="27"/>
      <c r="E25" s="28"/>
    </row>
    <row r="26" spans="2:5" ht="12.75">
      <c r="B26" s="14" t="s">
        <v>47</v>
      </c>
      <c r="C26" s="27"/>
      <c r="D26" s="27"/>
      <c r="E26" s="28"/>
    </row>
    <row r="27" spans="1:9" ht="12.75">
      <c r="A27" s="26"/>
      <c r="B27" s="25"/>
      <c r="C27" s="27"/>
      <c r="D27" s="27"/>
      <c r="E27" s="28"/>
      <c r="G27" s="32" t="s">
        <v>269</v>
      </c>
      <c r="H27" s="34"/>
      <c r="I27" s="35">
        <f>+I17+I23</f>
        <v>1763585827.07</v>
      </c>
    </row>
    <row r="28" spans="1:8" ht="12.75">
      <c r="A28" s="26" t="s">
        <v>48</v>
      </c>
      <c r="B28" s="25" t="s">
        <v>49</v>
      </c>
      <c r="C28" s="27">
        <v>1028559.6</v>
      </c>
      <c r="D28" s="27"/>
      <c r="E28" s="28"/>
      <c r="H28" s="25"/>
    </row>
    <row r="29" spans="1:9" ht="12.75">
      <c r="A29" s="26" t="s">
        <v>50</v>
      </c>
      <c r="B29" s="55" t="s">
        <v>250</v>
      </c>
      <c r="C29" s="27">
        <v>-887253.88</v>
      </c>
      <c r="D29" s="27"/>
      <c r="E29" s="28"/>
      <c r="G29" s="7"/>
      <c r="H29" s="27"/>
      <c r="I29" s="28"/>
    </row>
    <row r="30" spans="1:9" ht="12.75">
      <c r="A30" s="26" t="s">
        <v>52</v>
      </c>
      <c r="B30" s="25" t="s">
        <v>54</v>
      </c>
      <c r="C30" s="27">
        <v>299940052.7</v>
      </c>
      <c r="D30" s="27"/>
      <c r="E30" s="28"/>
      <c r="F30" s="141" t="s">
        <v>223</v>
      </c>
      <c r="G30" s="141"/>
      <c r="H30" s="141"/>
      <c r="I30" s="141"/>
    </row>
    <row r="31" spans="1:9" ht="12.75">
      <c r="A31" s="26" t="s">
        <v>53</v>
      </c>
      <c r="B31" s="55" t="s">
        <v>315</v>
      </c>
      <c r="C31" s="27">
        <v>-205234786.3</v>
      </c>
      <c r="D31" s="27"/>
      <c r="E31" s="28"/>
      <c r="F31" s="29"/>
      <c r="H31" s="27"/>
      <c r="I31" s="37"/>
    </row>
    <row r="32" spans="1:9" ht="12.75">
      <c r="A32" s="26" t="s">
        <v>55</v>
      </c>
      <c r="B32" s="25" t="s">
        <v>56</v>
      </c>
      <c r="C32" s="27">
        <v>75320890.25</v>
      </c>
      <c r="D32" s="27"/>
      <c r="E32" s="28"/>
      <c r="F32" s="29" t="s">
        <v>95</v>
      </c>
      <c r="G32" t="s">
        <v>96</v>
      </c>
      <c r="H32" s="27">
        <v>6183415652.15</v>
      </c>
      <c r="I32" s="28"/>
    </row>
    <row r="33" spans="1:9" ht="12.75">
      <c r="A33" s="26" t="s">
        <v>57</v>
      </c>
      <c r="B33" s="55" t="s">
        <v>310</v>
      </c>
      <c r="C33" s="27">
        <v>-53976501.69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58</v>
      </c>
      <c r="B34" s="25" t="s">
        <v>59</v>
      </c>
      <c r="C34" s="27">
        <v>140512242.65</v>
      </c>
      <c r="D34" s="27"/>
      <c r="E34" s="28"/>
      <c r="F34" s="29" t="s">
        <v>99</v>
      </c>
      <c r="G34" s="55" t="s">
        <v>197</v>
      </c>
      <c r="H34" s="27">
        <v>2227813471.42</v>
      </c>
      <c r="I34" s="28"/>
    </row>
    <row r="35" spans="1:9" ht="12.75">
      <c r="A35" s="26" t="s">
        <v>60</v>
      </c>
      <c r="B35" s="55" t="s">
        <v>204</v>
      </c>
      <c r="C35" s="27">
        <v>-77387996.14</v>
      </c>
      <c r="D35" s="27"/>
      <c r="E35" s="28"/>
      <c r="F35" s="29" t="s">
        <v>101</v>
      </c>
      <c r="G35" t="s">
        <v>195</v>
      </c>
      <c r="H35" s="27">
        <f>+'Resultado set 11'!E29</f>
        <v>2900147082.5099993</v>
      </c>
      <c r="I35" s="3"/>
    </row>
    <row r="36" spans="1:8" ht="12.75">
      <c r="A36" s="26" t="s">
        <v>61</v>
      </c>
      <c r="B36" s="25" t="s">
        <v>175</v>
      </c>
      <c r="C36" s="27">
        <v>164465097.26</v>
      </c>
      <c r="D36" s="27"/>
      <c r="E36" s="28"/>
      <c r="F36" s="29" t="s">
        <v>103</v>
      </c>
      <c r="G36" t="s">
        <v>104</v>
      </c>
      <c r="H36" s="30">
        <v>35944219.9</v>
      </c>
    </row>
    <row r="37" spans="1:8" ht="13.5" thickBot="1">
      <c r="A37" s="26" t="s">
        <v>63</v>
      </c>
      <c r="B37" s="55" t="s">
        <v>208</v>
      </c>
      <c r="C37" s="27">
        <v>-58594234.33</v>
      </c>
      <c r="D37" s="27"/>
      <c r="E37" s="28"/>
      <c r="F37" s="29" t="s">
        <v>134</v>
      </c>
      <c r="G37" t="s">
        <v>157</v>
      </c>
      <c r="H37" s="31">
        <v>69011971.3</v>
      </c>
    </row>
    <row r="38" spans="1:8" ht="12.75">
      <c r="A38" s="26" t="s">
        <v>64</v>
      </c>
      <c r="B38" s="25" t="s">
        <v>65</v>
      </c>
      <c r="C38" s="27">
        <v>36158361.9</v>
      </c>
      <c r="D38" s="27"/>
      <c r="E38" s="28"/>
      <c r="H38" s="25"/>
    </row>
    <row r="39" spans="1:9" ht="12.75">
      <c r="A39" s="26" t="s">
        <v>66</v>
      </c>
      <c r="B39" s="25" t="s">
        <v>67</v>
      </c>
      <c r="C39" s="27">
        <v>196805676.62</v>
      </c>
      <c r="D39" s="27"/>
      <c r="E39" s="28"/>
      <c r="G39" s="10" t="s">
        <v>222</v>
      </c>
      <c r="H39" s="6"/>
      <c r="I39" s="123">
        <f>SUM(H32:H37)</f>
        <v>11418178478.039999</v>
      </c>
    </row>
    <row r="40" spans="1:8" ht="12.75">
      <c r="A40" s="26" t="s">
        <v>68</v>
      </c>
      <c r="B40" s="55" t="s">
        <v>205</v>
      </c>
      <c r="C40" s="27">
        <v>-95204030.57</v>
      </c>
      <c r="D40" s="27"/>
      <c r="E40" s="28"/>
      <c r="F40" s="28"/>
      <c r="H40" s="25"/>
    </row>
    <row r="41" spans="1:9" ht="12.75">
      <c r="A41" s="39">
        <v>216</v>
      </c>
      <c r="B41" s="25" t="s">
        <v>69</v>
      </c>
      <c r="C41" s="27">
        <v>923059.38</v>
      </c>
      <c r="D41" s="27"/>
      <c r="E41" s="28"/>
      <c r="F41" s="28"/>
      <c r="G41" s="10" t="s">
        <v>270</v>
      </c>
      <c r="H41" s="6"/>
      <c r="I41" s="123">
        <f>+I27+I39</f>
        <v>13181764305.109999</v>
      </c>
    </row>
    <row r="42" spans="1:5" ht="12.75">
      <c r="A42" s="39">
        <v>217</v>
      </c>
      <c r="B42" s="55" t="s">
        <v>316</v>
      </c>
      <c r="C42" s="27">
        <v>-709904.41</v>
      </c>
      <c r="D42" s="27"/>
      <c r="E42" s="28"/>
    </row>
    <row r="43" spans="1:8" ht="12.75">
      <c r="A43" s="39">
        <v>218</v>
      </c>
      <c r="B43" s="25" t="s">
        <v>70</v>
      </c>
      <c r="C43" s="27">
        <v>764948526.52</v>
      </c>
      <c r="D43" s="27"/>
      <c r="E43" s="28"/>
      <c r="H43" s="25"/>
    </row>
    <row r="44" spans="1:9" ht="12.75">
      <c r="A44" s="39">
        <v>219</v>
      </c>
      <c r="B44" s="55" t="s">
        <v>207</v>
      </c>
      <c r="C44" s="27">
        <v>-573206743.76</v>
      </c>
      <c r="D44" s="27"/>
      <c r="E44" s="28"/>
      <c r="H44" s="25"/>
      <c r="I44" s="8">
        <f>+D64-I41</f>
        <v>0</v>
      </c>
    </row>
    <row r="45" spans="1:8" ht="12.75">
      <c r="A45" s="39">
        <v>221</v>
      </c>
      <c r="B45" s="25" t="s">
        <v>186</v>
      </c>
      <c r="C45" s="27">
        <v>738014386.12</v>
      </c>
      <c r="D45" s="27"/>
      <c r="E45" s="28"/>
      <c r="F45" s="28"/>
      <c r="H45" s="25"/>
    </row>
    <row r="46" spans="1:8" ht="12.75">
      <c r="A46" s="39">
        <v>222</v>
      </c>
      <c r="B46" s="55" t="s">
        <v>209</v>
      </c>
      <c r="C46" s="27">
        <v>-50335142.72</v>
      </c>
      <c r="D46" s="27"/>
      <c r="F46" s="28"/>
      <c r="H46" s="25"/>
    </row>
    <row r="47" spans="1:8" ht="12.75">
      <c r="A47" s="39">
        <v>223</v>
      </c>
      <c r="B47" s="25" t="s">
        <v>71</v>
      </c>
      <c r="C47" s="27">
        <v>1474189138.1</v>
      </c>
      <c r="D47" s="27"/>
      <c r="H47" s="25"/>
    </row>
    <row r="48" spans="1:8" ht="12.75">
      <c r="A48" s="39">
        <v>224</v>
      </c>
      <c r="B48" s="25" t="s">
        <v>72</v>
      </c>
      <c r="C48" s="27">
        <v>188710202.56</v>
      </c>
      <c r="D48" s="25"/>
      <c r="H48" s="25"/>
    </row>
    <row r="49" spans="1:8" ht="13.5" thickBot="1">
      <c r="A49" s="39">
        <v>225</v>
      </c>
      <c r="B49" s="55" t="s">
        <v>312</v>
      </c>
      <c r="C49" s="31">
        <v>-95781050.16</v>
      </c>
      <c r="D49" s="25"/>
      <c r="H49" s="25"/>
    </row>
    <row r="50" spans="1:8" ht="12.75">
      <c r="A50" s="6"/>
      <c r="B50" s="25"/>
      <c r="C50" s="30"/>
      <c r="D50" s="25"/>
      <c r="E50" s="43"/>
      <c r="H50" s="25"/>
    </row>
    <row r="51" spans="2:8" ht="12.75">
      <c r="B51" s="10" t="s">
        <v>276</v>
      </c>
      <c r="C51" s="25"/>
      <c r="D51" s="11">
        <f>SUM(C28:C49)</f>
        <v>2869698549.7000003</v>
      </c>
      <c r="H51" s="25"/>
    </row>
    <row r="52" spans="1:8" ht="12.75">
      <c r="A52" s="39"/>
      <c r="B52" s="25"/>
      <c r="C52" s="25"/>
      <c r="D52" s="40"/>
      <c r="E52" s="8"/>
      <c r="H52" s="25"/>
    </row>
    <row r="53" spans="2:8" ht="12.75">
      <c r="B53" s="7" t="s">
        <v>136</v>
      </c>
      <c r="C53" s="25"/>
      <c r="D53" s="25"/>
      <c r="H53" s="25"/>
    </row>
    <row r="54" spans="1:8" ht="12.75">
      <c r="A54" s="7"/>
      <c r="B54" s="25"/>
      <c r="C54" s="25"/>
      <c r="D54" s="25"/>
      <c r="H54" s="25"/>
    </row>
    <row r="55" spans="1:8" ht="12.75">
      <c r="A55" s="39">
        <v>302</v>
      </c>
      <c r="B55" s="25" t="s">
        <v>75</v>
      </c>
      <c r="C55" s="27">
        <v>12711254.32</v>
      </c>
      <c r="D55" s="27"/>
      <c r="H55" s="25"/>
    </row>
    <row r="56" spans="1:8" ht="12.75">
      <c r="A56" s="39">
        <v>303</v>
      </c>
      <c r="B56" s="25" t="s">
        <v>51</v>
      </c>
      <c r="C56" s="27">
        <v>-9066767.53</v>
      </c>
      <c r="D56" s="27"/>
      <c r="H56" s="25"/>
    </row>
    <row r="57" spans="1:8" ht="12.75">
      <c r="A57" s="39">
        <v>304</v>
      </c>
      <c r="B57" s="25" t="s">
        <v>76</v>
      </c>
      <c r="C57" s="27">
        <v>94680670.57</v>
      </c>
      <c r="D57" s="27"/>
      <c r="H57" s="25"/>
    </row>
    <row r="58" spans="1:8" ht="12.75">
      <c r="A58" s="39">
        <v>306</v>
      </c>
      <c r="B58" s="25" t="s">
        <v>77</v>
      </c>
      <c r="C58" s="27">
        <v>1102006</v>
      </c>
      <c r="D58" s="27"/>
      <c r="H58" s="25"/>
    </row>
    <row r="59" spans="1:8" ht="12.75">
      <c r="A59" s="39">
        <v>308</v>
      </c>
      <c r="B59" s="25" t="s">
        <v>79</v>
      </c>
      <c r="C59" s="30">
        <v>4985076.34</v>
      </c>
      <c r="D59" s="27"/>
      <c r="H59" s="25"/>
    </row>
    <row r="60" spans="1:8" ht="13.5" thickBot="1">
      <c r="A60" s="39">
        <v>309</v>
      </c>
      <c r="B60" s="55" t="s">
        <v>215</v>
      </c>
      <c r="C60" s="31">
        <v>420986.75</v>
      </c>
      <c r="D60" s="27"/>
      <c r="H60" s="25"/>
    </row>
    <row r="61" spans="1:8" ht="12.75">
      <c r="A61" s="25"/>
      <c r="B61" s="25"/>
      <c r="C61" s="27"/>
      <c r="D61" s="27"/>
      <c r="E61" s="43"/>
      <c r="H61" s="25"/>
    </row>
    <row r="62" spans="2:8" ht="12.75">
      <c r="B62" s="7" t="s">
        <v>277</v>
      </c>
      <c r="C62" s="27"/>
      <c r="D62" s="35">
        <f>SUM(C55:C60)</f>
        <v>104833226.45</v>
      </c>
      <c r="H62" s="25"/>
    </row>
    <row r="63" spans="1:8" ht="12.75">
      <c r="A63" s="25"/>
      <c r="B63" s="25"/>
      <c r="C63" s="25"/>
      <c r="D63" s="25"/>
      <c r="H63" s="25"/>
    </row>
    <row r="64" spans="2:8" ht="12.75">
      <c r="B64" s="10" t="s">
        <v>286</v>
      </c>
      <c r="C64" s="6"/>
      <c r="D64" s="123">
        <f>SUM(D24:D62)</f>
        <v>13181764305.110004</v>
      </c>
      <c r="H64" s="25"/>
    </row>
    <row r="65" spans="1:8" ht="12.75">
      <c r="A65" s="25"/>
      <c r="B65" s="25"/>
      <c r="C65" s="25"/>
      <c r="D65" s="25"/>
      <c r="H65" s="25"/>
    </row>
    <row r="66" spans="3:8" ht="12.75">
      <c r="C66" s="8"/>
      <c r="D66" s="8">
        <f>+D64-I41</f>
        <v>0</v>
      </c>
      <c r="H66" s="25"/>
    </row>
    <row r="68" ht="12.75">
      <c r="D68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25" sqref="G25:G26"/>
    </sheetView>
  </sheetViews>
  <sheetFormatPr defaultColWidth="11.421875" defaultRowHeight="12.75"/>
  <cols>
    <col min="2" max="2" width="36.00390625" style="0" customWidth="1"/>
    <col min="3" max="3" width="22.7109375" style="0" customWidth="1"/>
    <col min="4" max="4" width="14.421875" style="0" customWidth="1"/>
    <col min="5" max="5" width="17.8515625" style="0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320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2">
        <v>801</v>
      </c>
      <c r="B7" t="s">
        <v>149</v>
      </c>
      <c r="C7" s="45">
        <v>238712205.77</v>
      </c>
      <c r="D7" s="131">
        <f aca="true" t="shared" si="0" ref="D7:D12">+C7/$E$14</f>
        <v>0.04612425210631938</v>
      </c>
    </row>
    <row r="8" spans="1:5" ht="12.75">
      <c r="A8" s="1" t="s">
        <v>150</v>
      </c>
      <c r="B8" t="s">
        <v>194</v>
      </c>
      <c r="C8" s="45">
        <v>4613994220.5</v>
      </c>
      <c r="D8" s="131">
        <f t="shared" si="0"/>
        <v>0.8915213696634032</v>
      </c>
      <c r="E8" s="45"/>
    </row>
    <row r="9" spans="1:5" ht="12.75">
      <c r="A9" s="1">
        <v>803</v>
      </c>
      <c r="B9" t="s">
        <v>4</v>
      </c>
      <c r="C9" s="45">
        <v>193124236.12</v>
      </c>
      <c r="D9" s="131">
        <f t="shared" si="0"/>
        <v>0.03731569119352799</v>
      </c>
      <c r="E9" s="45"/>
    </row>
    <row r="10" spans="1:5" ht="12.75">
      <c r="A10" s="1" t="s">
        <v>180</v>
      </c>
      <c r="B10" t="s">
        <v>181</v>
      </c>
      <c r="C10" s="45">
        <v>18773289.69</v>
      </c>
      <c r="D10" s="131">
        <f t="shared" si="0"/>
        <v>0.003627397031221888</v>
      </c>
      <c r="E10" s="45"/>
    </row>
    <row r="11" spans="1:5" ht="12.75">
      <c r="A11" s="1" t="s">
        <v>182</v>
      </c>
      <c r="B11" t="s">
        <v>183</v>
      </c>
      <c r="C11" s="45">
        <v>5969494.8</v>
      </c>
      <c r="D11" s="131">
        <f t="shared" si="0"/>
        <v>0.001153432779921828</v>
      </c>
      <c r="E11" s="45"/>
    </row>
    <row r="12" spans="1:5" ht="13.5" thickBot="1">
      <c r="A12" s="1" t="s">
        <v>151</v>
      </c>
      <c r="B12" t="s">
        <v>152</v>
      </c>
      <c r="C12" s="46">
        <v>104842844.31</v>
      </c>
      <c r="D12" s="131">
        <f t="shared" si="0"/>
        <v>0.020257857225605545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306</v>
      </c>
      <c r="C14" s="107"/>
      <c r="D14" s="107"/>
      <c r="E14" s="108">
        <f>SUM(C7:C12)</f>
        <v>5175416291.190001</v>
      </c>
    </row>
    <row r="15" ht="12.75">
      <c r="A15" s="1"/>
    </row>
    <row r="16" ht="12.75">
      <c r="A16" s="1"/>
    </row>
    <row r="17" spans="1:5" ht="12.75">
      <c r="A17" s="140" t="s">
        <v>296</v>
      </c>
      <c r="B17" s="140"/>
      <c r="C17" s="140"/>
      <c r="D17" s="140"/>
      <c r="E17" s="140"/>
    </row>
    <row r="18" spans="1:4" ht="12.75">
      <c r="A18" s="1"/>
      <c r="D18" s="130"/>
    </row>
    <row r="19" spans="1:5" ht="12.75">
      <c r="A19" s="1" t="s">
        <v>9</v>
      </c>
      <c r="B19" t="s">
        <v>10</v>
      </c>
      <c r="C19" s="45">
        <v>1883875856.13</v>
      </c>
      <c r="D19" s="131">
        <f>+C19/$E$28</f>
        <v>0.5976904751753847</v>
      </c>
      <c r="E19" s="45"/>
    </row>
    <row r="20" spans="1:5" ht="12.75">
      <c r="A20" s="1" t="s">
        <v>11</v>
      </c>
      <c r="B20" s="55" t="s">
        <v>247</v>
      </c>
      <c r="C20" s="45">
        <v>604617033.6</v>
      </c>
      <c r="D20" s="131">
        <f aca="true" t="shared" si="1" ref="D20:D26">+C20/$E$28</f>
        <v>0.19182465815655014</v>
      </c>
      <c r="E20" s="45"/>
    </row>
    <row r="21" spans="1:5" ht="12.75">
      <c r="A21" s="1" t="s">
        <v>12</v>
      </c>
      <c r="B21" t="s">
        <v>13</v>
      </c>
      <c r="C21" s="45">
        <v>39617188.41</v>
      </c>
      <c r="D21" s="131">
        <f t="shared" si="1"/>
        <v>0.012569201993239855</v>
      </c>
      <c r="E21" s="45"/>
    </row>
    <row r="22" spans="1:5" ht="12.75">
      <c r="A22" s="1" t="s">
        <v>14</v>
      </c>
      <c r="B22" t="s">
        <v>15</v>
      </c>
      <c r="C22" s="45">
        <v>564045252.67</v>
      </c>
      <c r="D22" s="131">
        <f t="shared" si="1"/>
        <v>0.178952596049136</v>
      </c>
      <c r="E22" s="45"/>
    </row>
    <row r="23" spans="1:4" ht="12.75">
      <c r="A23" s="1">
        <v>905</v>
      </c>
      <c r="B23" t="s">
        <v>17</v>
      </c>
      <c r="C23" s="45">
        <v>100810.01</v>
      </c>
      <c r="D23" s="131">
        <f t="shared" si="1"/>
        <v>3.198362704382862E-05</v>
      </c>
    </row>
    <row r="24" spans="1:5" ht="12.75">
      <c r="A24" s="1" t="s">
        <v>18</v>
      </c>
      <c r="B24" t="s">
        <v>19</v>
      </c>
      <c r="C24" s="47">
        <v>58648376.44</v>
      </c>
      <c r="D24" s="131">
        <f t="shared" si="1"/>
        <v>0.01860715814613078</v>
      </c>
      <c r="E24" s="45"/>
    </row>
    <row r="25" spans="1:5" ht="12.75">
      <c r="A25" s="2">
        <v>907</v>
      </c>
      <c r="B25" t="s">
        <v>21</v>
      </c>
      <c r="C25" s="47">
        <v>45143.5</v>
      </c>
      <c r="D25" s="131">
        <f t="shared" si="1"/>
        <v>1.4322514871817565E-05</v>
      </c>
      <c r="E25" s="45"/>
    </row>
    <row r="26" spans="1:5" ht="13.5" thickBot="1">
      <c r="A26" s="2">
        <v>911</v>
      </c>
      <c r="B26" t="s">
        <v>22</v>
      </c>
      <c r="C26" s="46">
        <v>975849.81</v>
      </c>
      <c r="D26" s="131">
        <f t="shared" si="1"/>
        <v>0.00030960433764296843</v>
      </c>
      <c r="E26" s="45"/>
    </row>
    <row r="27" spans="3:5" ht="12.75">
      <c r="C27" s="45"/>
      <c r="D27" s="45"/>
      <c r="E27" s="45"/>
    </row>
    <row r="28" spans="2:5" ht="12.75">
      <c r="B28" s="24" t="s">
        <v>307</v>
      </c>
      <c r="C28" s="24"/>
      <c r="D28" s="24"/>
      <c r="E28" s="109">
        <f>SUM(C19:C26)</f>
        <v>3151925510.57</v>
      </c>
    </row>
    <row r="29" spans="3:5" ht="12.75">
      <c r="C29" s="45"/>
      <c r="D29" s="45"/>
      <c r="E29" s="45"/>
    </row>
    <row r="30" spans="2:5" ht="12.75">
      <c r="B30" s="24" t="s">
        <v>229</v>
      </c>
      <c r="C30" s="24"/>
      <c r="D30" s="24"/>
      <c r="E30" s="109">
        <f>+E14-E28</f>
        <v>2023490780.6200004</v>
      </c>
    </row>
    <row r="31" ht="12.75">
      <c r="E31" s="43"/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6">
      <selection activeCell="B28" sqref="B28:B49"/>
    </sheetView>
  </sheetViews>
  <sheetFormatPr defaultColWidth="11.421875" defaultRowHeight="12.75"/>
  <cols>
    <col min="2" max="2" width="44.8515625" style="0" customWidth="1"/>
    <col min="3" max="3" width="18.140625" style="0" bestFit="1" customWidth="1"/>
    <col min="4" max="4" width="20.00390625" style="0" customWidth="1"/>
    <col min="5" max="5" width="14.8515625" style="0" bestFit="1" customWidth="1"/>
    <col min="7" max="7" width="33.710937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266</v>
      </c>
      <c r="B2" s="136"/>
      <c r="C2" s="136"/>
      <c r="D2" s="136"/>
      <c r="E2" s="24"/>
      <c r="F2" s="136" t="s">
        <v>266</v>
      </c>
      <c r="G2" s="136"/>
      <c r="H2" s="136"/>
      <c r="I2" s="136"/>
    </row>
    <row r="3" spans="1:9" ht="12.75">
      <c r="A3" s="136" t="s">
        <v>321</v>
      </c>
      <c r="B3" s="136"/>
      <c r="C3" s="136"/>
      <c r="D3" s="136"/>
      <c r="E3" s="24"/>
      <c r="F3" s="136" t="str">
        <f>+A3</f>
        <v>Al 30 de junio del 2011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9" t="s">
        <v>278</v>
      </c>
      <c r="G5" s="139"/>
      <c r="H5" s="139"/>
      <c r="I5" s="139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2283609.57</v>
      </c>
      <c r="D9" s="27"/>
      <c r="E9" s="28"/>
      <c r="F9" s="29">
        <v>400</v>
      </c>
      <c r="G9" t="s">
        <v>114</v>
      </c>
      <c r="H9" s="27">
        <v>533348.11</v>
      </c>
      <c r="I9" s="28"/>
    </row>
    <row r="10" spans="1:8" ht="12.75">
      <c r="A10" s="26" t="s">
        <v>30</v>
      </c>
      <c r="B10" s="25" t="s">
        <v>31</v>
      </c>
      <c r="C10" s="27">
        <v>1504570172.65</v>
      </c>
      <c r="D10" s="27"/>
      <c r="E10" s="28"/>
      <c r="F10" s="2">
        <v>401</v>
      </c>
      <c r="G10" t="s">
        <v>83</v>
      </c>
      <c r="H10" s="3">
        <v>57415</v>
      </c>
    </row>
    <row r="11" spans="1:8" ht="12.75">
      <c r="A11" s="26" t="s">
        <v>34</v>
      </c>
      <c r="B11" s="25" t="s">
        <v>111</v>
      </c>
      <c r="C11" s="27">
        <v>7234437500</v>
      </c>
      <c r="D11" s="27"/>
      <c r="E11" s="28"/>
      <c r="F11" s="2">
        <v>402</v>
      </c>
      <c r="G11" t="s">
        <v>187</v>
      </c>
      <c r="H11" s="3">
        <v>20969088.3</v>
      </c>
    </row>
    <row r="12" spans="1:8" ht="12.75">
      <c r="A12" s="26" t="s">
        <v>110</v>
      </c>
      <c r="B12" s="25" t="s">
        <v>33</v>
      </c>
      <c r="C12" s="27">
        <v>195515687.97</v>
      </c>
      <c r="D12" s="27"/>
      <c r="E12" s="28"/>
      <c r="F12" s="29" t="s">
        <v>84</v>
      </c>
      <c r="G12" t="s">
        <v>188</v>
      </c>
      <c r="H12" s="3">
        <v>211916526.53</v>
      </c>
    </row>
    <row r="13" spans="1:9" ht="12.75">
      <c r="A13" s="26" t="s">
        <v>32</v>
      </c>
      <c r="B13" s="25" t="s">
        <v>35</v>
      </c>
      <c r="C13" s="27">
        <v>-29329768.13</v>
      </c>
      <c r="D13" s="27"/>
      <c r="E13" s="28"/>
      <c r="F13" s="29" t="s">
        <v>86</v>
      </c>
      <c r="G13" t="s">
        <v>87</v>
      </c>
      <c r="H13" s="27">
        <v>351591268.23</v>
      </c>
      <c r="I13" s="28"/>
    </row>
    <row r="14" spans="1:9" ht="12.75">
      <c r="A14" s="26" t="s">
        <v>36</v>
      </c>
      <c r="B14" s="25" t="s">
        <v>37</v>
      </c>
      <c r="C14" s="27">
        <v>282909082.11</v>
      </c>
      <c r="D14" s="27"/>
      <c r="E14" s="28"/>
      <c r="F14" s="29" t="s">
        <v>88</v>
      </c>
      <c r="G14" t="s">
        <v>89</v>
      </c>
      <c r="H14" s="30">
        <v>810998590.76</v>
      </c>
      <c r="I14" s="28"/>
    </row>
    <row r="15" spans="1:8" ht="13.5" thickBot="1">
      <c r="A15" s="26" t="s">
        <v>38</v>
      </c>
      <c r="B15" s="25" t="s">
        <v>39</v>
      </c>
      <c r="C15" s="27">
        <v>19190415.7</v>
      </c>
      <c r="D15" s="27"/>
      <c r="E15" s="28"/>
      <c r="F15" s="2">
        <v>408</v>
      </c>
      <c r="G15" t="s">
        <v>147</v>
      </c>
      <c r="H15" s="31">
        <v>70052337.48</v>
      </c>
    </row>
    <row r="16" spans="1:9" ht="12.75">
      <c r="A16" s="26" t="s">
        <v>40</v>
      </c>
      <c r="B16" s="25" t="s">
        <v>41</v>
      </c>
      <c r="C16" s="27">
        <v>58881681.98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141733127.42</v>
      </c>
      <c r="D17" s="27"/>
      <c r="E17" s="28"/>
      <c r="G17" s="32" t="s">
        <v>300</v>
      </c>
      <c r="H17" s="27"/>
      <c r="I17" s="126">
        <f>SUM(H9:H15)</f>
        <v>1466118574.41</v>
      </c>
    </row>
    <row r="18" spans="1:10" ht="12.75">
      <c r="A18" s="26" t="s">
        <v>112</v>
      </c>
      <c r="B18" s="25" t="s">
        <v>113</v>
      </c>
      <c r="C18" s="27">
        <v>2703189.59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328696.87</v>
      </c>
      <c r="E19" s="28"/>
      <c r="G19" s="7" t="s">
        <v>190</v>
      </c>
    </row>
    <row r="20" spans="1:5" ht="12.75">
      <c r="A20" s="2">
        <v>115</v>
      </c>
      <c r="B20" s="55" t="s">
        <v>198</v>
      </c>
      <c r="C20" s="56">
        <v>14742000</v>
      </c>
      <c r="E20" s="28"/>
    </row>
    <row r="21" spans="1:8" ht="12.75">
      <c r="A21" s="26" t="s">
        <v>44</v>
      </c>
      <c r="B21" s="25" t="s">
        <v>45</v>
      </c>
      <c r="C21" s="27">
        <v>44018103.3</v>
      </c>
      <c r="D21" s="27"/>
      <c r="E21" s="28"/>
      <c r="F21" s="2">
        <v>503</v>
      </c>
      <c r="G21" t="s">
        <v>191</v>
      </c>
      <c r="H21" s="3">
        <v>492875592.73</v>
      </c>
    </row>
    <row r="22" spans="1:5" ht="13.5" thickBot="1">
      <c r="A22" s="26" t="s">
        <v>127</v>
      </c>
      <c r="B22" s="25" t="s">
        <v>128</v>
      </c>
      <c r="C22" s="54">
        <v>24806789.87</v>
      </c>
      <c r="D22" s="25"/>
      <c r="E22" s="28"/>
    </row>
    <row r="23" spans="1:9" ht="12.75">
      <c r="A23" s="26"/>
      <c r="B23" s="25"/>
      <c r="C23" s="27"/>
      <c r="D23" s="27"/>
      <c r="E23" s="28"/>
      <c r="G23" s="7" t="s">
        <v>301</v>
      </c>
      <c r="I23" s="124">
        <f>+H21</f>
        <v>492875592.73</v>
      </c>
    </row>
    <row r="24" spans="2:5" ht="12.75">
      <c r="B24" s="14" t="s">
        <v>275</v>
      </c>
      <c r="C24" s="27"/>
      <c r="D24" s="38">
        <f>SUM(C9:C22)</f>
        <v>9496790288.900002</v>
      </c>
      <c r="E24" s="28"/>
    </row>
    <row r="25" spans="1:5" ht="12.75">
      <c r="A25" s="26"/>
      <c r="B25" s="25"/>
      <c r="C25" s="27"/>
      <c r="D25" s="27"/>
      <c r="E25" s="28"/>
    </row>
    <row r="26" spans="2:5" ht="12.75">
      <c r="B26" s="14" t="s">
        <v>47</v>
      </c>
      <c r="C26" s="27"/>
      <c r="D26" s="27"/>
      <c r="E26" s="28"/>
    </row>
    <row r="27" spans="1:9" ht="12.75">
      <c r="A27" s="26"/>
      <c r="B27" s="25"/>
      <c r="C27" s="27"/>
      <c r="D27" s="27"/>
      <c r="E27" s="28"/>
      <c r="G27" s="32" t="s">
        <v>319</v>
      </c>
      <c r="H27" s="34"/>
      <c r="I27" s="35">
        <f>+I17+I23</f>
        <v>1958994167.14</v>
      </c>
    </row>
    <row r="28" spans="1:8" ht="12.75">
      <c r="A28" s="26" t="s">
        <v>48</v>
      </c>
      <c r="B28" s="25" t="s">
        <v>49</v>
      </c>
      <c r="C28" s="27">
        <v>1028559.6</v>
      </c>
      <c r="D28" s="27"/>
      <c r="E28" s="28"/>
      <c r="H28" s="25"/>
    </row>
    <row r="29" spans="1:9" ht="12.75">
      <c r="A29" s="26" t="s">
        <v>50</v>
      </c>
      <c r="B29" s="55" t="s">
        <v>250</v>
      </c>
      <c r="C29" s="27">
        <v>-879642.22</v>
      </c>
      <c r="D29" s="27"/>
      <c r="E29" s="28"/>
      <c r="F29" s="141" t="s">
        <v>223</v>
      </c>
      <c r="G29" s="141"/>
      <c r="H29" s="141"/>
      <c r="I29" s="141"/>
    </row>
    <row r="30" spans="1:9" ht="12.75">
      <c r="A30" s="26" t="s">
        <v>52</v>
      </c>
      <c r="B30" s="25" t="s">
        <v>54</v>
      </c>
      <c r="C30" s="27">
        <v>298280046.59</v>
      </c>
      <c r="D30" s="27"/>
      <c r="E30" s="28"/>
      <c r="F30" s="29"/>
      <c r="H30" s="27"/>
      <c r="I30" s="37"/>
    </row>
    <row r="31" spans="1:9" ht="12.75">
      <c r="A31" s="26" t="s">
        <v>53</v>
      </c>
      <c r="B31" s="55" t="s">
        <v>315</v>
      </c>
      <c r="C31" s="27">
        <v>-199710132.94</v>
      </c>
      <c r="D31" s="27"/>
      <c r="E31" s="28"/>
      <c r="F31" s="29" t="s">
        <v>95</v>
      </c>
      <c r="G31" t="s">
        <v>96</v>
      </c>
      <c r="H31" s="27">
        <v>6183415652.15</v>
      </c>
      <c r="I31" s="28"/>
    </row>
    <row r="32" spans="1:9" ht="12.75">
      <c r="A32" s="26" t="s">
        <v>55</v>
      </c>
      <c r="B32" s="25" t="s">
        <v>56</v>
      </c>
      <c r="C32" s="27">
        <v>75320890.25</v>
      </c>
      <c r="D32" s="27"/>
      <c r="E32" s="28"/>
      <c r="F32" s="29" t="s">
        <v>97</v>
      </c>
      <c r="G32" t="s">
        <v>98</v>
      </c>
      <c r="H32" s="27">
        <v>1846080.76</v>
      </c>
      <c r="I32" s="28"/>
    </row>
    <row r="33" spans="1:9" ht="12.75">
      <c r="A33" s="26" t="s">
        <v>57</v>
      </c>
      <c r="B33" s="55" t="s">
        <v>310</v>
      </c>
      <c r="C33" s="27">
        <v>-53790472.89</v>
      </c>
      <c r="D33" s="27"/>
      <c r="E33" s="28"/>
      <c r="F33" s="29" t="s">
        <v>99</v>
      </c>
      <c r="G33" s="55" t="s">
        <v>197</v>
      </c>
      <c r="H33" s="27">
        <v>2227813471.42</v>
      </c>
      <c r="I33" s="28"/>
    </row>
    <row r="34" spans="1:9" ht="12.75">
      <c r="A34" s="26" t="s">
        <v>58</v>
      </c>
      <c r="B34" s="25" t="s">
        <v>59</v>
      </c>
      <c r="C34" s="27">
        <v>140512242.65</v>
      </c>
      <c r="D34" s="27"/>
      <c r="E34" s="28"/>
      <c r="F34" s="29" t="s">
        <v>101</v>
      </c>
      <c r="G34" t="s">
        <v>195</v>
      </c>
      <c r="H34" s="27">
        <f>+'Resultado junio 11'!E30</f>
        <v>2023490780.6200004</v>
      </c>
      <c r="I34" s="3"/>
    </row>
    <row r="35" spans="1:8" ht="12.75">
      <c r="A35" s="26" t="s">
        <v>60</v>
      </c>
      <c r="B35" s="55" t="s">
        <v>204</v>
      </c>
      <c r="C35" s="27">
        <v>-74179645.63</v>
      </c>
      <c r="D35" s="27"/>
      <c r="E35" s="28"/>
      <c r="F35" s="29" t="s">
        <v>103</v>
      </c>
      <c r="G35" t="s">
        <v>104</v>
      </c>
      <c r="H35" s="30">
        <v>35944219.9</v>
      </c>
    </row>
    <row r="36" spans="1:8" ht="13.5" thickBot="1">
      <c r="A36" s="26" t="s">
        <v>61</v>
      </c>
      <c r="B36" s="25" t="s">
        <v>175</v>
      </c>
      <c r="C36" s="27">
        <v>164465097.26</v>
      </c>
      <c r="D36" s="27"/>
      <c r="E36" s="28"/>
      <c r="F36" s="29" t="s">
        <v>134</v>
      </c>
      <c r="G36" t="s">
        <v>157</v>
      </c>
      <c r="H36" s="31">
        <v>57913749.33</v>
      </c>
    </row>
    <row r="37" spans="1:8" ht="12.75">
      <c r="A37" s="26" t="s">
        <v>63</v>
      </c>
      <c r="B37" s="55" t="s">
        <v>208</v>
      </c>
      <c r="C37" s="27">
        <v>-57787849.84</v>
      </c>
      <c r="D37" s="27"/>
      <c r="E37" s="28"/>
      <c r="H37" s="25"/>
    </row>
    <row r="38" spans="1:9" ht="12.75">
      <c r="A38" s="26" t="s">
        <v>64</v>
      </c>
      <c r="B38" s="25" t="s">
        <v>65</v>
      </c>
      <c r="C38" s="27">
        <v>36158361.9</v>
      </c>
      <c r="D38" s="27"/>
      <c r="E38" s="28"/>
      <c r="G38" s="10" t="s">
        <v>222</v>
      </c>
      <c r="H38" s="6"/>
      <c r="I38" s="123">
        <f>SUM(H31:H36)</f>
        <v>10530423954.18</v>
      </c>
    </row>
    <row r="39" spans="1:8" ht="12.75">
      <c r="A39" s="26" t="s">
        <v>66</v>
      </c>
      <c r="B39" s="25" t="s">
        <v>67</v>
      </c>
      <c r="C39" s="27">
        <v>196805676.62</v>
      </c>
      <c r="D39" s="27"/>
      <c r="E39" s="28"/>
      <c r="F39" s="28"/>
      <c r="H39" s="25"/>
    </row>
    <row r="40" spans="1:8" ht="12.75">
      <c r="A40" s="26" t="s">
        <v>68</v>
      </c>
      <c r="B40" s="55" t="s">
        <v>205</v>
      </c>
      <c r="C40" s="27">
        <v>-93243675.47</v>
      </c>
      <c r="D40" s="27"/>
      <c r="E40" s="28"/>
      <c r="F40" s="28"/>
      <c r="H40" s="25"/>
    </row>
    <row r="41" spans="1:9" ht="12.75">
      <c r="A41" s="39">
        <v>216</v>
      </c>
      <c r="B41" s="25" t="s">
        <v>69</v>
      </c>
      <c r="C41" s="27">
        <v>923059.38</v>
      </c>
      <c r="D41" s="27"/>
      <c r="E41" s="28"/>
      <c r="G41" s="10" t="s">
        <v>270</v>
      </c>
      <c r="H41" s="6"/>
      <c r="I41" s="125">
        <f>+I27+I38</f>
        <v>12489418121.32</v>
      </c>
    </row>
    <row r="42" spans="1:5" ht="12.75">
      <c r="A42" s="39">
        <v>217</v>
      </c>
      <c r="B42" s="55" t="s">
        <v>316</v>
      </c>
      <c r="C42" s="27">
        <v>-689973.79</v>
      </c>
      <c r="D42" s="27"/>
      <c r="E42" s="28"/>
    </row>
    <row r="43" spans="1:8" ht="12.75">
      <c r="A43" s="39">
        <v>218</v>
      </c>
      <c r="B43" s="25" t="s">
        <v>70</v>
      </c>
      <c r="C43" s="27">
        <v>759594875.81</v>
      </c>
      <c r="D43" s="27"/>
      <c r="E43" s="28"/>
      <c r="H43" s="25"/>
    </row>
    <row r="44" spans="1:9" ht="12.75">
      <c r="A44" s="39">
        <v>219</v>
      </c>
      <c r="B44" s="55" t="s">
        <v>207</v>
      </c>
      <c r="C44" s="27">
        <v>-564072988.97</v>
      </c>
      <c r="D44" s="27"/>
      <c r="E44" s="28"/>
      <c r="H44" s="25"/>
      <c r="I44" s="8">
        <f>+D64-I41</f>
        <v>0</v>
      </c>
    </row>
    <row r="45" spans="1:8" ht="12.75">
      <c r="A45" s="39">
        <v>221</v>
      </c>
      <c r="B45" s="25" t="s">
        <v>186</v>
      </c>
      <c r="C45" s="27">
        <v>738014386.12</v>
      </c>
      <c r="D45" s="27"/>
      <c r="E45" s="28"/>
      <c r="F45" s="28"/>
      <c r="H45" s="25"/>
    </row>
    <row r="46" spans="1:8" ht="12.75">
      <c r="A46" s="39">
        <v>222</v>
      </c>
      <c r="B46" s="55" t="s">
        <v>209</v>
      </c>
      <c r="C46" s="27">
        <v>-45278229.29</v>
      </c>
      <c r="D46" s="27"/>
      <c r="F46" s="28"/>
      <c r="H46" s="25"/>
    </row>
    <row r="47" spans="1:8" ht="12.75">
      <c r="A47" s="39">
        <v>223</v>
      </c>
      <c r="B47" s="25" t="s">
        <v>71</v>
      </c>
      <c r="C47" s="27">
        <v>1474189138.1</v>
      </c>
      <c r="D47" s="27"/>
      <c r="H47" s="25"/>
    </row>
    <row r="48" spans="1:8" ht="12.75">
      <c r="A48" s="39">
        <v>224</v>
      </c>
      <c r="B48" s="25" t="s">
        <v>72</v>
      </c>
      <c r="C48" s="27">
        <v>185898225.31</v>
      </c>
      <c r="D48" s="25"/>
      <c r="H48" s="25"/>
    </row>
    <row r="49" spans="1:8" ht="13.5" thickBot="1">
      <c r="A49" s="39">
        <v>225</v>
      </c>
      <c r="B49" s="55" t="s">
        <v>312</v>
      </c>
      <c r="C49" s="31">
        <v>-91310828.64</v>
      </c>
      <c r="D49" s="25"/>
      <c r="H49" s="25"/>
    </row>
    <row r="50" spans="1:8" ht="12.75">
      <c r="A50" s="6"/>
      <c r="B50" s="25"/>
      <c r="C50" s="30"/>
      <c r="D50" s="25"/>
      <c r="E50" s="43"/>
      <c r="H50" s="25"/>
    </row>
    <row r="51" spans="2:8" ht="12.75">
      <c r="B51" s="10" t="s">
        <v>276</v>
      </c>
      <c r="C51" s="25"/>
      <c r="D51" s="11">
        <f>SUM(C28:C49)</f>
        <v>2890247119.91</v>
      </c>
      <c r="H51" s="25"/>
    </row>
    <row r="52" spans="1:8" ht="12.75">
      <c r="A52" s="39"/>
      <c r="B52" s="25"/>
      <c r="C52" s="25"/>
      <c r="D52" s="40"/>
      <c r="E52" s="8"/>
      <c r="H52" s="25"/>
    </row>
    <row r="53" spans="2:8" ht="12.75">
      <c r="B53" s="7" t="s">
        <v>136</v>
      </c>
      <c r="C53" s="25"/>
      <c r="D53" s="25"/>
      <c r="H53" s="25"/>
    </row>
    <row r="54" spans="1:8" ht="12.75">
      <c r="A54" s="7"/>
      <c r="B54" s="25"/>
      <c r="C54" s="25"/>
      <c r="D54" s="25"/>
      <c r="H54" s="25"/>
    </row>
    <row r="55" spans="1:8" ht="12.75">
      <c r="A55" s="39">
        <v>302</v>
      </c>
      <c r="B55" s="25" t="s">
        <v>75</v>
      </c>
      <c r="C55" s="27">
        <v>12283554.32</v>
      </c>
      <c r="D55" s="27"/>
      <c r="H55" s="25"/>
    </row>
    <row r="56" spans="1:8" ht="12.75">
      <c r="A56" s="39">
        <v>303</v>
      </c>
      <c r="B56" s="25" t="s">
        <v>51</v>
      </c>
      <c r="C56" s="27">
        <v>-8807249.41</v>
      </c>
      <c r="D56" s="27"/>
      <c r="H56" s="25"/>
    </row>
    <row r="57" spans="1:8" ht="12.75">
      <c r="A57" s="39">
        <v>304</v>
      </c>
      <c r="B57" s="25" t="s">
        <v>76</v>
      </c>
      <c r="C57" s="27">
        <v>94680670.57</v>
      </c>
      <c r="D57" s="27"/>
      <c r="H57" s="25"/>
    </row>
    <row r="58" spans="1:8" ht="12.75">
      <c r="A58" s="39">
        <v>306</v>
      </c>
      <c r="B58" s="25" t="s">
        <v>77</v>
      </c>
      <c r="C58" s="27">
        <v>1102006</v>
      </c>
      <c r="D58" s="27"/>
      <c r="H58" s="25"/>
    </row>
    <row r="59" spans="1:8" ht="12.75">
      <c r="A59" s="39">
        <v>308</v>
      </c>
      <c r="B59" s="25" t="s">
        <v>79</v>
      </c>
      <c r="C59" s="30">
        <v>2700744.28</v>
      </c>
      <c r="D59" s="27"/>
      <c r="H59" s="25"/>
    </row>
    <row r="60" spans="1:8" ht="13.5" thickBot="1">
      <c r="A60" s="39">
        <v>309</v>
      </c>
      <c r="B60" s="55" t="s">
        <v>215</v>
      </c>
      <c r="C60" s="31">
        <v>420986.75</v>
      </c>
      <c r="D60" s="27"/>
      <c r="H60" s="25"/>
    </row>
    <row r="61" spans="1:8" ht="12.75">
      <c r="A61" s="25"/>
      <c r="B61" s="25"/>
      <c r="C61" s="27"/>
      <c r="D61" s="27"/>
      <c r="E61" s="43"/>
      <c r="H61" s="25"/>
    </row>
    <row r="62" spans="2:8" ht="12.75">
      <c r="B62" s="7" t="s">
        <v>277</v>
      </c>
      <c r="C62" s="27"/>
      <c r="D62" s="35">
        <f>SUM(C55:C60)</f>
        <v>102380712.50999999</v>
      </c>
      <c r="H62" s="25"/>
    </row>
    <row r="63" spans="1:8" ht="12.75">
      <c r="A63" s="25"/>
      <c r="B63" s="25"/>
      <c r="C63" s="25"/>
      <c r="D63" s="25"/>
      <c r="H63" s="25"/>
    </row>
    <row r="64" spans="2:8" ht="12.75">
      <c r="B64" s="10" t="s">
        <v>286</v>
      </c>
      <c r="C64" s="6"/>
      <c r="D64" s="123">
        <f>SUM(D24:D62)</f>
        <v>12489418121.320002</v>
      </c>
      <c r="H64" s="25"/>
    </row>
    <row r="65" spans="1:8" ht="12.75">
      <c r="A65" s="25"/>
      <c r="B65" s="25"/>
      <c r="C65" s="25"/>
      <c r="D65" s="25"/>
      <c r="H65" s="25"/>
    </row>
    <row r="66" spans="3:8" ht="12.75">
      <c r="C66" s="8"/>
      <c r="D66" s="8">
        <f>+D64-I41</f>
        <v>0</v>
      </c>
      <c r="H66" s="25"/>
    </row>
    <row r="68" ht="12.75">
      <c r="D68" s="43"/>
    </row>
  </sheetData>
  <sheetProtection/>
  <mergeCells count="9">
    <mergeCell ref="F29:I29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31" sqref="G31"/>
    </sheetView>
  </sheetViews>
  <sheetFormatPr defaultColWidth="11.421875" defaultRowHeight="12.75"/>
  <cols>
    <col min="2" max="2" width="36.00390625" style="0" customWidth="1"/>
    <col min="3" max="3" width="22.7109375" style="0" customWidth="1"/>
    <col min="4" max="4" width="13.8515625" style="0" customWidth="1"/>
    <col min="5" max="5" width="17.8515625" style="0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322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2">
        <v>801</v>
      </c>
      <c r="B7" t="s">
        <v>149</v>
      </c>
      <c r="C7" s="45">
        <v>196652.89</v>
      </c>
      <c r="D7" s="131">
        <f aca="true" t="shared" si="0" ref="D7:D12">+C7/$E$14</f>
        <v>7.942543218048066E-05</v>
      </c>
    </row>
    <row r="8" spans="1:5" ht="12.75">
      <c r="A8" s="1" t="s">
        <v>150</v>
      </c>
      <c r="B8" t="s">
        <v>194</v>
      </c>
      <c r="C8" s="45">
        <v>2307685652.33</v>
      </c>
      <c r="D8" s="131">
        <f t="shared" si="0"/>
        <v>0.9320429019527996</v>
      </c>
      <c r="E8" s="45"/>
    </row>
    <row r="9" spans="1:5" ht="12.75">
      <c r="A9" s="1">
        <v>803</v>
      </c>
      <c r="B9" t="s">
        <v>4</v>
      </c>
      <c r="C9" s="45">
        <v>88902163.67</v>
      </c>
      <c r="D9" s="131">
        <f t="shared" si="0"/>
        <v>0.035906376820953795</v>
      </c>
      <c r="E9" s="45"/>
    </row>
    <row r="10" spans="1:5" ht="12.75">
      <c r="A10" s="1" t="s">
        <v>180</v>
      </c>
      <c r="B10" t="s">
        <v>181</v>
      </c>
      <c r="C10" s="45">
        <v>7320873.57</v>
      </c>
      <c r="D10" s="131">
        <f t="shared" si="0"/>
        <v>0.0029568014344254403</v>
      </c>
      <c r="E10" s="45"/>
    </row>
    <row r="11" spans="1:5" ht="12.75">
      <c r="A11" s="1" t="s">
        <v>182</v>
      </c>
      <c r="B11" t="s">
        <v>183</v>
      </c>
      <c r="C11" s="45">
        <v>2351929.48</v>
      </c>
      <c r="D11" s="131">
        <f t="shared" si="0"/>
        <v>0.0009499123832200642</v>
      </c>
      <c r="E11" s="45"/>
    </row>
    <row r="12" spans="1:5" ht="13.5" thickBot="1">
      <c r="A12" s="1" t="s">
        <v>151</v>
      </c>
      <c r="B12" t="s">
        <v>152</v>
      </c>
      <c r="C12" s="46">
        <v>69486321.96</v>
      </c>
      <c r="D12" s="131">
        <f t="shared" si="0"/>
        <v>0.028064581976420602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294</v>
      </c>
      <c r="C14" s="107"/>
      <c r="D14" s="107"/>
      <c r="E14" s="108">
        <f>SUM(C7:C12)</f>
        <v>2475943593.9</v>
      </c>
    </row>
    <row r="15" ht="12.75">
      <c r="A15" s="1"/>
    </row>
    <row r="16" ht="12.75">
      <c r="A16" s="1"/>
    </row>
    <row r="17" spans="1:5" ht="12.75">
      <c r="A17" s="140" t="s">
        <v>296</v>
      </c>
      <c r="B17" s="140"/>
      <c r="C17" s="140"/>
      <c r="D17" s="140"/>
      <c r="E17" s="140"/>
    </row>
    <row r="18" ht="12.75">
      <c r="A18" s="1"/>
    </row>
    <row r="19" spans="1:5" ht="12.75">
      <c r="A19" s="1" t="s">
        <v>9</v>
      </c>
      <c r="B19" t="s">
        <v>10</v>
      </c>
      <c r="C19" s="45">
        <v>916745015.07</v>
      </c>
      <c r="D19" s="131">
        <f>+C19/$E$28</f>
        <v>0.6329468098974051</v>
      </c>
      <c r="E19" s="45"/>
    </row>
    <row r="20" spans="1:5" ht="12.75">
      <c r="A20" s="1" t="s">
        <v>11</v>
      </c>
      <c r="B20" s="55" t="s">
        <v>247</v>
      </c>
      <c r="C20" s="45">
        <v>207089325.13</v>
      </c>
      <c r="D20" s="131">
        <f aca="true" t="shared" si="1" ref="D20:D26">+C20/$E$28</f>
        <v>0.1429803550061643</v>
      </c>
      <c r="E20" s="45"/>
    </row>
    <row r="21" spans="1:5" ht="12.75">
      <c r="A21" s="1" t="s">
        <v>12</v>
      </c>
      <c r="B21" t="s">
        <v>13</v>
      </c>
      <c r="C21" s="45">
        <v>17317149.3</v>
      </c>
      <c r="D21" s="131">
        <f t="shared" si="1"/>
        <v>0.011956251984762791</v>
      </c>
      <c r="E21" s="45"/>
    </row>
    <row r="22" spans="1:5" ht="12.75">
      <c r="A22" s="1" t="s">
        <v>14</v>
      </c>
      <c r="B22" t="s">
        <v>15</v>
      </c>
      <c r="C22" s="45">
        <v>277153388.25</v>
      </c>
      <c r="D22" s="131">
        <f t="shared" si="1"/>
        <v>0.19135457522144217</v>
      </c>
      <c r="E22" s="45"/>
    </row>
    <row r="23" spans="1:4" ht="12.75">
      <c r="A23" s="1">
        <v>905</v>
      </c>
      <c r="B23" t="s">
        <v>17</v>
      </c>
      <c r="C23" s="45">
        <v>100809.51</v>
      </c>
      <c r="D23" s="131">
        <f t="shared" si="1"/>
        <v>6.96017504463315E-05</v>
      </c>
    </row>
    <row r="24" spans="1:5" ht="12.75">
      <c r="A24" s="1" t="s">
        <v>18</v>
      </c>
      <c r="B24" t="s">
        <v>19</v>
      </c>
      <c r="C24" s="47">
        <v>29350321.22</v>
      </c>
      <c r="D24" s="131">
        <f t="shared" si="1"/>
        <v>0.02026429582957112</v>
      </c>
      <c r="E24" s="45"/>
    </row>
    <row r="25" spans="1:5" ht="12.75">
      <c r="A25" s="2">
        <v>907</v>
      </c>
      <c r="B25" t="s">
        <v>21</v>
      </c>
      <c r="C25" s="47">
        <v>45143.5</v>
      </c>
      <c r="D25" s="131">
        <f t="shared" si="1"/>
        <v>3.1168355260073845E-05</v>
      </c>
      <c r="E25" s="45"/>
    </row>
    <row r="26" spans="1:5" ht="13.5" thickBot="1">
      <c r="A26" s="2">
        <v>911</v>
      </c>
      <c r="B26" t="s">
        <v>22</v>
      </c>
      <c r="C26" s="46">
        <v>574921.23</v>
      </c>
      <c r="D26" s="131">
        <f t="shared" si="1"/>
        <v>0.00039694195494807937</v>
      </c>
      <c r="E26" s="45"/>
    </row>
    <row r="27" spans="3:5" ht="12.75">
      <c r="C27" s="45"/>
      <c r="D27" s="45"/>
      <c r="E27" s="45"/>
    </row>
    <row r="28" spans="2:5" ht="12.75">
      <c r="B28" s="24" t="s">
        <v>295</v>
      </c>
      <c r="C28" s="24"/>
      <c r="D28" s="24"/>
      <c r="E28" s="109">
        <f>SUM(C19:C26)</f>
        <v>1448376073.21</v>
      </c>
    </row>
    <row r="29" spans="3:5" ht="12.75">
      <c r="C29" s="45"/>
      <c r="D29" s="45"/>
      <c r="E29" s="45"/>
    </row>
    <row r="30" spans="2:5" ht="12.75">
      <c r="B30" s="24" t="s">
        <v>273</v>
      </c>
      <c r="C30" s="24"/>
      <c r="D30" s="24"/>
      <c r="E30" s="109">
        <f>+E14-E28</f>
        <v>1027567520.69</v>
      </c>
    </row>
    <row r="31" ht="12.75">
      <c r="E31" s="43"/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B27" sqref="B27:B48"/>
    </sheetView>
  </sheetViews>
  <sheetFormatPr defaultColWidth="11.421875" defaultRowHeight="12.75"/>
  <cols>
    <col min="2" max="2" width="44.57421875" style="0" customWidth="1"/>
    <col min="3" max="3" width="18.140625" style="0" bestFit="1" customWidth="1"/>
    <col min="4" max="4" width="20.00390625" style="0" customWidth="1"/>
    <col min="5" max="5" width="14.8515625" style="0" bestFit="1" customWidth="1"/>
    <col min="7" max="7" width="33.710937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266</v>
      </c>
      <c r="B2" s="136"/>
      <c r="C2" s="136"/>
      <c r="D2" s="136"/>
      <c r="E2" s="24"/>
      <c r="F2" s="136" t="s">
        <v>266</v>
      </c>
      <c r="G2" s="136"/>
      <c r="H2" s="136"/>
      <c r="I2" s="136"/>
    </row>
    <row r="3" spans="1:9" ht="12.75">
      <c r="A3" s="136" t="s">
        <v>323</v>
      </c>
      <c r="B3" s="136"/>
      <c r="C3" s="136"/>
      <c r="D3" s="136"/>
      <c r="E3" s="24"/>
      <c r="F3" s="136" t="str">
        <f>+A3</f>
        <v>Al 31 de marzo del 2011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9" t="s">
        <v>278</v>
      </c>
      <c r="G5" s="139"/>
      <c r="H5" s="139"/>
      <c r="I5" s="139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1208249.57</v>
      </c>
      <c r="D9" s="27"/>
      <c r="E9" s="28"/>
      <c r="F9" s="29">
        <v>400</v>
      </c>
      <c r="G9" t="s">
        <v>114</v>
      </c>
      <c r="H9" s="27">
        <v>14943746.66</v>
      </c>
      <c r="I9" s="28"/>
    </row>
    <row r="10" spans="1:8" ht="12.75">
      <c r="A10" s="26" t="s">
        <v>30</v>
      </c>
      <c r="B10" s="25" t="s">
        <v>31</v>
      </c>
      <c r="C10" s="27">
        <v>1574002404.34</v>
      </c>
      <c r="D10" s="27"/>
      <c r="E10" s="28"/>
      <c r="F10" s="2">
        <v>401</v>
      </c>
      <c r="G10" t="s">
        <v>83</v>
      </c>
      <c r="H10" s="3">
        <v>4589892.72</v>
      </c>
    </row>
    <row r="11" spans="1:8" ht="12.75">
      <c r="A11" s="26" t="s">
        <v>34</v>
      </c>
      <c r="B11" s="25" t="s">
        <v>111</v>
      </c>
      <c r="C11" s="27">
        <v>6531427204.1</v>
      </c>
      <c r="D11" s="27"/>
      <c r="E11" s="28"/>
      <c r="F11" s="2">
        <v>402</v>
      </c>
      <c r="G11" t="s">
        <v>187</v>
      </c>
      <c r="H11" s="3">
        <v>6926153.57</v>
      </c>
    </row>
    <row r="12" spans="1:8" ht="12.75">
      <c r="A12" s="26" t="s">
        <v>110</v>
      </c>
      <c r="B12" s="25" t="s">
        <v>33</v>
      </c>
      <c r="C12" s="27">
        <v>219297350.74</v>
      </c>
      <c r="D12" s="27"/>
      <c r="E12" s="28"/>
      <c r="F12" s="29" t="s">
        <v>84</v>
      </c>
      <c r="G12" t="s">
        <v>188</v>
      </c>
      <c r="H12" s="3">
        <v>210596904.44</v>
      </c>
    </row>
    <row r="13" spans="1:9" ht="12.75">
      <c r="A13" s="26" t="s">
        <v>32</v>
      </c>
      <c r="B13" s="25" t="s">
        <v>35</v>
      </c>
      <c r="C13" s="27">
        <v>-28928839.55</v>
      </c>
      <c r="D13" s="27"/>
      <c r="E13" s="28"/>
      <c r="F13" s="29" t="s">
        <v>86</v>
      </c>
      <c r="G13" t="s">
        <v>87</v>
      </c>
      <c r="H13" s="27">
        <v>193810849.69</v>
      </c>
      <c r="I13" s="28"/>
    </row>
    <row r="14" spans="1:9" ht="12.75">
      <c r="A14" s="26" t="s">
        <v>36</v>
      </c>
      <c r="B14" s="25" t="s">
        <v>37</v>
      </c>
      <c r="C14" s="27">
        <v>183686353.65</v>
      </c>
      <c r="D14" s="27"/>
      <c r="E14" s="28"/>
      <c r="F14" s="29" t="s">
        <v>88</v>
      </c>
      <c r="G14" t="s">
        <v>89</v>
      </c>
      <c r="H14" s="30">
        <v>1216123451.67</v>
      </c>
      <c r="I14" s="28"/>
    </row>
    <row r="15" spans="1:8" ht="13.5" thickBot="1">
      <c r="A15" s="26" t="s">
        <v>38</v>
      </c>
      <c r="B15" s="25" t="s">
        <v>39</v>
      </c>
      <c r="C15" s="27">
        <v>14537065.96</v>
      </c>
      <c r="D15" s="27"/>
      <c r="E15" s="28"/>
      <c r="F15" s="2">
        <v>408</v>
      </c>
      <c r="G15" t="s">
        <v>147</v>
      </c>
      <c r="H15" s="31">
        <v>113259854.3</v>
      </c>
    </row>
    <row r="16" spans="1:9" ht="12.75">
      <c r="A16" s="26" t="s">
        <v>40</v>
      </c>
      <c r="B16" s="25" t="s">
        <v>41</v>
      </c>
      <c r="C16" s="27">
        <v>64307060.36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86685502.81</v>
      </c>
      <c r="D17" s="27"/>
      <c r="E17" s="28"/>
      <c r="G17" s="32" t="s">
        <v>300</v>
      </c>
      <c r="H17" s="27"/>
      <c r="I17" s="126">
        <f>SUM(H9:H15)</f>
        <v>1760250853.05</v>
      </c>
    </row>
    <row r="18" spans="1:10" ht="12.75">
      <c r="A18" s="26" t="s">
        <v>112</v>
      </c>
      <c r="B18" s="25" t="s">
        <v>113</v>
      </c>
      <c r="C18" s="27">
        <v>632785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275211.46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56021890.78</v>
      </c>
      <c r="D20" s="27"/>
      <c r="E20" s="28"/>
    </row>
    <row r="21" spans="1:8" ht="13.5" thickBot="1">
      <c r="A21" s="26" t="s">
        <v>127</v>
      </c>
      <c r="B21" s="25" t="s">
        <v>128</v>
      </c>
      <c r="C21" s="54">
        <v>24806789.87</v>
      </c>
      <c r="D21" s="25"/>
      <c r="E21" s="28"/>
      <c r="F21" s="2">
        <v>503</v>
      </c>
      <c r="G21" t="s">
        <v>191</v>
      </c>
      <c r="H21" s="3">
        <v>482498118.51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275</v>
      </c>
      <c r="C23" s="27"/>
      <c r="D23" s="38">
        <f>SUM(C9:C21)</f>
        <v>8727959029.09</v>
      </c>
      <c r="E23" s="28"/>
      <c r="G23" s="7" t="s">
        <v>301</v>
      </c>
      <c r="I23" s="18">
        <f>+H21</f>
        <v>482498118.51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1028559.6</v>
      </c>
      <c r="D27" s="27"/>
      <c r="E27" s="28"/>
      <c r="G27" s="32" t="s">
        <v>319</v>
      </c>
      <c r="H27" s="34"/>
      <c r="I27" s="35">
        <f>+I17+I23</f>
        <v>2242748971.56</v>
      </c>
    </row>
    <row r="28" spans="1:8" ht="12.75">
      <c r="A28" s="26" t="s">
        <v>50</v>
      </c>
      <c r="B28" s="55" t="s">
        <v>250</v>
      </c>
      <c r="C28" s="27">
        <v>-872030.56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296171810.62</v>
      </c>
      <c r="D29" s="27"/>
      <c r="E29" s="28"/>
      <c r="G29" s="7"/>
      <c r="H29" s="27"/>
      <c r="I29" s="28"/>
    </row>
    <row r="30" spans="1:9" ht="12.75">
      <c r="A30" s="26" t="s">
        <v>53</v>
      </c>
      <c r="B30" s="55" t="s">
        <v>315</v>
      </c>
      <c r="C30" s="27">
        <v>-194128315.43</v>
      </c>
      <c r="D30" s="27"/>
      <c r="E30" s="28"/>
      <c r="F30" s="141" t="s">
        <v>223</v>
      </c>
      <c r="G30" s="141"/>
      <c r="H30" s="141"/>
      <c r="I30" s="141"/>
    </row>
    <row r="31" spans="1:9" ht="12.75">
      <c r="A31" s="26" t="s">
        <v>55</v>
      </c>
      <c r="B31" s="25" t="s">
        <v>56</v>
      </c>
      <c r="C31" s="27">
        <v>75320890.25</v>
      </c>
      <c r="D31" s="27"/>
      <c r="E31" s="28"/>
      <c r="F31" s="29"/>
      <c r="H31" s="27"/>
      <c r="I31" s="37"/>
    </row>
    <row r="32" spans="1:9" ht="12.75">
      <c r="A32" s="26" t="s">
        <v>57</v>
      </c>
      <c r="B32" s="55" t="s">
        <v>310</v>
      </c>
      <c r="C32" s="27">
        <v>-53605590.93</v>
      </c>
      <c r="D32" s="27"/>
      <c r="E32" s="28"/>
      <c r="F32" s="29" t="s">
        <v>95</v>
      </c>
      <c r="G32" t="s">
        <v>96</v>
      </c>
      <c r="H32" s="27">
        <v>6183415652.15</v>
      </c>
      <c r="I32" s="28"/>
    </row>
    <row r="33" spans="1:9" ht="12.75">
      <c r="A33" s="26" t="s">
        <v>58</v>
      </c>
      <c r="B33" s="25" t="s">
        <v>59</v>
      </c>
      <c r="C33" s="27">
        <v>140512242.65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60</v>
      </c>
      <c r="B34" s="55" t="s">
        <v>204</v>
      </c>
      <c r="C34" s="27">
        <v>-70971945.04</v>
      </c>
      <c r="D34" s="27"/>
      <c r="E34" s="28"/>
      <c r="F34" s="29" t="s">
        <v>99</v>
      </c>
      <c r="G34" s="55" t="s">
        <v>197</v>
      </c>
      <c r="H34" s="27">
        <v>2227813471.42</v>
      </c>
      <c r="I34" s="28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101</v>
      </c>
      <c r="G35" t="s">
        <v>195</v>
      </c>
      <c r="H35" s="27">
        <f>+'Resultado marzo 11'!E30</f>
        <v>1027567520.69</v>
      </c>
      <c r="I35" s="3"/>
    </row>
    <row r="36" spans="1:8" ht="12.75">
      <c r="A36" s="26" t="s">
        <v>63</v>
      </c>
      <c r="B36" s="55" t="s">
        <v>208</v>
      </c>
      <c r="C36" s="27">
        <v>-56981465.35</v>
      </c>
      <c r="D36" s="27"/>
      <c r="E36" s="28"/>
      <c r="F36" s="29" t="s">
        <v>103</v>
      </c>
      <c r="G36" t="s">
        <v>104</v>
      </c>
      <c r="H36" s="30">
        <v>35944219.9</v>
      </c>
    </row>
    <row r="37" spans="1:8" ht="13.5" thickBot="1">
      <c r="A37" s="26" t="s">
        <v>64</v>
      </c>
      <c r="B37" s="25" t="s">
        <v>65</v>
      </c>
      <c r="C37" s="27">
        <v>36158361.9</v>
      </c>
      <c r="D37" s="27"/>
      <c r="E37" s="28"/>
      <c r="F37" s="29" t="s">
        <v>134</v>
      </c>
      <c r="G37" t="s">
        <v>157</v>
      </c>
      <c r="H37" s="31">
        <v>17019684.03</v>
      </c>
    </row>
    <row r="38" spans="1:8" ht="12.75">
      <c r="A38" s="26" t="s">
        <v>66</v>
      </c>
      <c r="B38" s="25" t="s">
        <v>67</v>
      </c>
      <c r="C38" s="27">
        <v>196805676.62</v>
      </c>
      <c r="D38" s="27"/>
      <c r="E38" s="28"/>
      <c r="H38" s="25"/>
    </row>
    <row r="39" spans="1:9" ht="12.75">
      <c r="A39" s="26" t="s">
        <v>68</v>
      </c>
      <c r="B39" s="55" t="s">
        <v>205</v>
      </c>
      <c r="C39" s="27">
        <v>-91283320.37</v>
      </c>
      <c r="D39" s="27"/>
      <c r="E39" s="28"/>
      <c r="G39" s="10" t="s">
        <v>281</v>
      </c>
      <c r="H39" s="6"/>
      <c r="I39" s="123">
        <f>SUM(H32:H37)</f>
        <v>9493606628.95</v>
      </c>
    </row>
    <row r="40" spans="1:8" ht="12.75">
      <c r="A40" s="39">
        <v>216</v>
      </c>
      <c r="B40" s="25" t="s">
        <v>69</v>
      </c>
      <c r="C40" s="27">
        <v>923059.38</v>
      </c>
      <c r="D40" s="27"/>
      <c r="E40" s="28"/>
      <c r="F40" s="28"/>
      <c r="H40" s="25"/>
    </row>
    <row r="41" spans="1:8" ht="12.75">
      <c r="A41" s="39">
        <v>217</v>
      </c>
      <c r="B41" s="55" t="s">
        <v>316</v>
      </c>
      <c r="C41" s="27">
        <v>-670043.17</v>
      </c>
      <c r="D41" s="27"/>
      <c r="E41" s="28"/>
      <c r="F41" s="28"/>
      <c r="H41" s="25"/>
    </row>
    <row r="42" spans="1:9" ht="12.75">
      <c r="A42" s="39">
        <v>218</v>
      </c>
      <c r="B42" s="25" t="s">
        <v>70</v>
      </c>
      <c r="C42" s="27">
        <v>750748478.53</v>
      </c>
      <c r="D42" s="27"/>
      <c r="E42" s="28"/>
      <c r="G42" s="10" t="s">
        <v>282</v>
      </c>
      <c r="H42" s="6"/>
      <c r="I42" s="123">
        <f>+I27+I39</f>
        <v>11736355600.51</v>
      </c>
    </row>
    <row r="43" spans="1:8" ht="12.75">
      <c r="A43" s="39">
        <v>219</v>
      </c>
      <c r="B43" s="55" t="s">
        <v>207</v>
      </c>
      <c r="C43" s="27">
        <v>-555135105.89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738014386.12</v>
      </c>
      <c r="D44" s="27"/>
      <c r="E44" s="28"/>
      <c r="H44" s="25"/>
      <c r="I44" s="8">
        <f>+D63-I42</f>
        <v>0</v>
      </c>
    </row>
    <row r="45" spans="1:8" ht="12.75">
      <c r="A45" s="39">
        <v>222</v>
      </c>
      <c r="B45" s="55" t="s">
        <v>209</v>
      </c>
      <c r="C45" s="27">
        <v>-40221315.85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183872664.42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-88048555.15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2906292677.71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E52" s="8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11828554.32</v>
      </c>
      <c r="D54" s="27"/>
      <c r="H54" s="25"/>
    </row>
    <row r="55" spans="1:8" ht="12.75">
      <c r="A55" s="39">
        <v>303</v>
      </c>
      <c r="B55" s="25" t="s">
        <v>51</v>
      </c>
      <c r="C55" s="27">
        <v>-8534946.13</v>
      </c>
      <c r="D55" s="27"/>
      <c r="H55" s="25"/>
    </row>
    <row r="56" spans="1:8" ht="12.75">
      <c r="A56" s="39">
        <v>304</v>
      </c>
      <c r="B56" s="25" t="s">
        <v>76</v>
      </c>
      <c r="C56" s="27">
        <v>93335070.57</v>
      </c>
      <c r="D56" s="27"/>
      <c r="H56" s="25"/>
    </row>
    <row r="57" spans="1:8" ht="12.75">
      <c r="A57" s="39">
        <v>306</v>
      </c>
      <c r="B57" s="25" t="s">
        <v>77</v>
      </c>
      <c r="C57" s="27">
        <v>1102006</v>
      </c>
      <c r="D57" s="27"/>
      <c r="H57" s="25"/>
    </row>
    <row r="58" spans="1:8" ht="12.75">
      <c r="A58" s="39">
        <v>308</v>
      </c>
      <c r="B58" s="25" t="s">
        <v>79</v>
      </c>
      <c r="C58" s="30">
        <v>3952222.2</v>
      </c>
      <c r="D58" s="27"/>
      <c r="H58" s="25"/>
    </row>
    <row r="59" spans="1:8" ht="13.5" thickBot="1">
      <c r="A59" s="39">
        <v>309</v>
      </c>
      <c r="B59" s="55" t="s">
        <v>215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102103893.71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317</v>
      </c>
      <c r="C63" s="6"/>
      <c r="D63" s="123">
        <f>SUM(D23:D61)</f>
        <v>11736355600.509998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+D63-I42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23" sqref="H23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3.28125" style="0" customWidth="1"/>
    <col min="5" max="5" width="18.421875" style="0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324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2">
        <v>801</v>
      </c>
      <c r="B7" t="s">
        <v>149</v>
      </c>
      <c r="C7" s="45">
        <v>313590790.88</v>
      </c>
      <c r="D7" s="131">
        <f aca="true" t="shared" si="0" ref="D7:D12">+C7/$E$14</f>
        <v>0.03709263547874599</v>
      </c>
    </row>
    <row r="8" spans="1:5" ht="12.75">
      <c r="A8" s="1" t="s">
        <v>150</v>
      </c>
      <c r="B8" t="s">
        <v>194</v>
      </c>
      <c r="C8" s="45">
        <v>7796111528.03</v>
      </c>
      <c r="D8" s="131">
        <f t="shared" si="0"/>
        <v>0.9221518343997684</v>
      </c>
      <c r="E8" s="45"/>
    </row>
    <row r="9" spans="1:5" ht="12.75">
      <c r="A9" s="1">
        <v>803</v>
      </c>
      <c r="B9" t="s">
        <v>4</v>
      </c>
      <c r="C9" s="45">
        <v>321035411.1</v>
      </c>
      <c r="D9" s="131">
        <f t="shared" si="0"/>
        <v>0.03797321166953034</v>
      </c>
      <c r="E9" s="45"/>
    </row>
    <row r="10" spans="1:5" ht="12.75">
      <c r="A10" s="1" t="s">
        <v>180</v>
      </c>
      <c r="B10" t="s">
        <v>181</v>
      </c>
      <c r="C10" s="45">
        <v>17159948.69</v>
      </c>
      <c r="D10" s="131">
        <f t="shared" si="0"/>
        <v>0.0020297398396361827</v>
      </c>
      <c r="E10" s="45"/>
    </row>
    <row r="11" spans="1:5" ht="12.75">
      <c r="A11" s="1" t="s">
        <v>182</v>
      </c>
      <c r="B11" t="s">
        <v>183</v>
      </c>
      <c r="C11" s="45">
        <v>5764867.34</v>
      </c>
      <c r="D11" s="131">
        <f t="shared" si="0"/>
        <v>0.0006818890383416097</v>
      </c>
      <c r="E11" s="45"/>
    </row>
    <row r="12" spans="1:5" ht="13.5" thickBot="1">
      <c r="A12" s="1" t="s">
        <v>151</v>
      </c>
      <c r="B12" t="s">
        <v>152</v>
      </c>
      <c r="C12" s="46">
        <v>597628.05</v>
      </c>
      <c r="D12" s="131">
        <f t="shared" si="0"/>
        <v>7.06895739773383E-05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294</v>
      </c>
      <c r="C14" s="107"/>
      <c r="D14" s="107"/>
      <c r="E14" s="108">
        <f>SUM(C7:C12)</f>
        <v>8454260174.09</v>
      </c>
    </row>
    <row r="15" ht="12.75">
      <c r="A15" s="1"/>
    </row>
    <row r="16" ht="12.75">
      <c r="A16" s="1"/>
    </row>
    <row r="17" spans="1:5" ht="12.75">
      <c r="A17" s="140" t="s">
        <v>296</v>
      </c>
      <c r="B17" s="140"/>
      <c r="C17" s="140"/>
      <c r="D17" s="140"/>
      <c r="E17" s="140"/>
    </row>
    <row r="18" ht="12.75">
      <c r="A18" s="1"/>
    </row>
    <row r="19" spans="1:5" ht="12.75">
      <c r="A19" s="1" t="s">
        <v>9</v>
      </c>
      <c r="B19" t="s">
        <v>10</v>
      </c>
      <c r="C19" s="45">
        <v>3242697149.89</v>
      </c>
      <c r="D19" s="131">
        <f>+C19/$E$28</f>
        <v>0.5460264129681509</v>
      </c>
      <c r="E19" s="45"/>
    </row>
    <row r="20" spans="1:5" ht="12.75">
      <c r="A20" s="1" t="s">
        <v>11</v>
      </c>
      <c r="B20" s="55" t="s">
        <v>247</v>
      </c>
      <c r="C20" s="45">
        <v>1202531570.88</v>
      </c>
      <c r="D20" s="131">
        <f aca="true" t="shared" si="1" ref="D20:D26">+C20/$E$28</f>
        <v>0.20249007840613056</v>
      </c>
      <c r="E20" s="45"/>
    </row>
    <row r="21" spans="1:5" ht="12.75">
      <c r="A21" s="1" t="s">
        <v>12</v>
      </c>
      <c r="B21" t="s">
        <v>13</v>
      </c>
      <c r="C21" s="45">
        <v>70768365.24</v>
      </c>
      <c r="D21" s="131">
        <f t="shared" si="1"/>
        <v>0.01191643710080295</v>
      </c>
      <c r="E21" s="45"/>
    </row>
    <row r="22" spans="1:5" ht="12.75">
      <c r="A22" s="1" t="s">
        <v>14</v>
      </c>
      <c r="B22" t="s">
        <v>15</v>
      </c>
      <c r="C22" s="45">
        <v>1292367733.74</v>
      </c>
      <c r="D22" s="131">
        <f t="shared" si="1"/>
        <v>0.21761727514817983</v>
      </c>
      <c r="E22" s="45"/>
    </row>
    <row r="23" spans="1:4" ht="12.75">
      <c r="A23" s="1">
        <v>905</v>
      </c>
      <c r="B23" t="s">
        <v>17</v>
      </c>
      <c r="C23" s="45">
        <v>3927406.64</v>
      </c>
      <c r="D23" s="131">
        <f t="shared" si="1"/>
        <v>0.0006613222452732731</v>
      </c>
    </row>
    <row r="24" spans="1:5" ht="12.75">
      <c r="A24" s="1" t="s">
        <v>18</v>
      </c>
      <c r="B24" t="s">
        <v>19</v>
      </c>
      <c r="C24" s="47">
        <v>124140194.16</v>
      </c>
      <c r="D24" s="131">
        <f t="shared" si="1"/>
        <v>0.02090353239575703</v>
      </c>
      <c r="E24" s="45"/>
    </row>
    <row r="25" spans="1:5" ht="12.75">
      <c r="A25" s="2">
        <v>907</v>
      </c>
      <c r="B25" t="s">
        <v>21</v>
      </c>
      <c r="C25" s="47">
        <v>1826748.98</v>
      </c>
      <c r="D25" s="131">
        <f t="shared" si="1"/>
        <v>0.00030759986111452456</v>
      </c>
      <c r="E25" s="45"/>
    </row>
    <row r="26" spans="1:5" ht="13.5" thickBot="1">
      <c r="A26" s="2">
        <v>911</v>
      </c>
      <c r="B26" t="s">
        <v>22</v>
      </c>
      <c r="C26" s="46">
        <v>459311.62</v>
      </c>
      <c r="D26" s="131">
        <f t="shared" si="1"/>
        <v>7.734187459093983E-05</v>
      </c>
      <c r="E26" s="45"/>
    </row>
    <row r="27" spans="3:5" ht="12.75">
      <c r="C27" s="45"/>
      <c r="D27" s="45"/>
      <c r="E27" s="45"/>
    </row>
    <row r="28" spans="2:5" ht="12.75">
      <c r="B28" s="24" t="s">
        <v>295</v>
      </c>
      <c r="C28" s="24"/>
      <c r="D28" s="24"/>
      <c r="E28" s="109">
        <f>SUM(C19:C26)</f>
        <v>5938718481.15</v>
      </c>
    </row>
    <row r="29" spans="3:5" ht="12.75">
      <c r="C29" s="45"/>
      <c r="D29" s="45"/>
      <c r="E29" s="108"/>
    </row>
    <row r="30" spans="2:5" ht="12.75">
      <c r="B30" s="24" t="s">
        <v>273</v>
      </c>
      <c r="C30" s="24"/>
      <c r="D30" s="24"/>
      <c r="E30" s="109">
        <f>+E14-E28</f>
        <v>2515541692.9400005</v>
      </c>
    </row>
    <row r="31" ht="12.75">
      <c r="E31" s="43">
        <f>2515541692.94-E30</f>
        <v>0</v>
      </c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6">
      <selection activeCell="B27" sqref="B27:B48"/>
    </sheetView>
  </sheetViews>
  <sheetFormatPr defaultColWidth="11.421875" defaultRowHeight="12.75"/>
  <cols>
    <col min="2" max="2" width="44.8515625" style="0" customWidth="1"/>
    <col min="3" max="3" width="18.140625" style="0" bestFit="1" customWidth="1"/>
    <col min="4" max="4" width="20.003906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266</v>
      </c>
      <c r="B2" s="136"/>
      <c r="C2" s="136"/>
      <c r="D2" s="136"/>
      <c r="E2" s="24"/>
      <c r="F2" s="136" t="s">
        <v>266</v>
      </c>
      <c r="G2" s="136"/>
      <c r="H2" s="136"/>
      <c r="I2" s="136"/>
    </row>
    <row r="3" spans="1:9" ht="12.75">
      <c r="A3" s="136" t="s">
        <v>326</v>
      </c>
      <c r="B3" s="136"/>
      <c r="C3" s="136"/>
      <c r="D3" s="136"/>
      <c r="E3" s="24"/>
      <c r="F3" s="136" t="str">
        <f>+A3</f>
        <v>Al 31 de diciembre del 2010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9" t="s">
        <v>278</v>
      </c>
      <c r="G5" s="139"/>
      <c r="H5" s="139"/>
      <c r="I5" s="139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1769505.57</v>
      </c>
      <c r="D9" s="27"/>
      <c r="E9" s="28"/>
      <c r="F9" s="29">
        <v>400</v>
      </c>
      <c r="G9" t="s">
        <v>114</v>
      </c>
      <c r="H9" s="27">
        <v>44001841.4</v>
      </c>
      <c r="I9" s="28"/>
    </row>
    <row r="10" spans="1:8" ht="12.75">
      <c r="A10" s="26" t="s">
        <v>30</v>
      </c>
      <c r="B10" s="25" t="s">
        <v>31</v>
      </c>
      <c r="C10" s="27">
        <v>1903705768.72</v>
      </c>
      <c r="D10" s="27"/>
      <c r="E10" s="28"/>
      <c r="F10" s="2">
        <v>401</v>
      </c>
      <c r="G10" t="s">
        <v>83</v>
      </c>
      <c r="H10" s="3">
        <v>4979783.22</v>
      </c>
    </row>
    <row r="11" spans="1:8" ht="12.75">
      <c r="A11" s="26" t="s">
        <v>34</v>
      </c>
      <c r="B11" s="25" t="s">
        <v>111</v>
      </c>
      <c r="C11" s="27">
        <v>5229437500</v>
      </c>
      <c r="D11" s="27"/>
      <c r="E11" s="28"/>
      <c r="F11" s="2">
        <v>402</v>
      </c>
      <c r="G11" t="s">
        <v>187</v>
      </c>
      <c r="H11" s="3">
        <v>409991.03</v>
      </c>
    </row>
    <row r="12" spans="1:8" ht="12.75">
      <c r="A12" s="26" t="s">
        <v>110</v>
      </c>
      <c r="B12" s="25" t="s">
        <v>33</v>
      </c>
      <c r="C12" s="27">
        <v>112523925.22</v>
      </c>
      <c r="D12" s="27"/>
      <c r="E12" s="28"/>
      <c r="F12" s="29" t="s">
        <v>84</v>
      </c>
      <c r="G12" t="s">
        <v>188</v>
      </c>
      <c r="H12" s="3">
        <v>210558675.76</v>
      </c>
    </row>
    <row r="13" spans="1:9" ht="12.75">
      <c r="A13" s="26" t="s">
        <v>32</v>
      </c>
      <c r="B13" s="25" t="s">
        <v>35</v>
      </c>
      <c r="C13" s="27">
        <v>-29175578.31</v>
      </c>
      <c r="D13" s="27"/>
      <c r="E13" s="28"/>
      <c r="F13" s="29" t="s">
        <v>86</v>
      </c>
      <c r="G13" t="s">
        <v>87</v>
      </c>
      <c r="H13" s="27">
        <v>349084057.37</v>
      </c>
      <c r="I13" s="28"/>
    </row>
    <row r="14" spans="1:9" ht="12.75">
      <c r="A14" s="26" t="s">
        <v>36</v>
      </c>
      <c r="B14" s="25" t="s">
        <v>37</v>
      </c>
      <c r="C14" s="27">
        <v>326522504.83</v>
      </c>
      <c r="D14" s="27"/>
      <c r="E14" s="28"/>
      <c r="F14" s="29" t="s">
        <v>88</v>
      </c>
      <c r="G14" t="s">
        <v>89</v>
      </c>
      <c r="H14" s="30">
        <v>946118458</v>
      </c>
      <c r="I14" s="28"/>
    </row>
    <row r="15" spans="1:8" ht="13.5" thickBot="1">
      <c r="A15" s="26" t="s">
        <v>38</v>
      </c>
      <c r="B15" s="25" t="s">
        <v>39</v>
      </c>
      <c r="C15" s="27">
        <v>21307550.55</v>
      </c>
      <c r="D15" s="27"/>
      <c r="E15" s="28"/>
      <c r="F15" s="2">
        <v>408</v>
      </c>
      <c r="G15" t="s">
        <v>147</v>
      </c>
      <c r="H15" s="31">
        <v>40035331.02</v>
      </c>
    </row>
    <row r="16" spans="1:9" ht="12.75">
      <c r="A16" s="26" t="s">
        <v>40</v>
      </c>
      <c r="B16" s="25" t="s">
        <v>41</v>
      </c>
      <c r="C16" s="27">
        <v>71811949.14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40754085.11</v>
      </c>
      <c r="D17" s="27"/>
      <c r="E17" s="28"/>
      <c r="G17" s="32" t="s">
        <v>300</v>
      </c>
      <c r="H17" s="27"/>
      <c r="I17" s="126">
        <f>SUM(H9:H15)</f>
        <v>1595188137.8</v>
      </c>
    </row>
    <row r="18" spans="1:10" ht="12.75">
      <c r="A18" s="26" t="s">
        <v>112</v>
      </c>
      <c r="B18" s="25" t="s">
        <v>113</v>
      </c>
      <c r="C18" s="27"/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187538.38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47701618.38</v>
      </c>
      <c r="D20" s="27"/>
      <c r="E20" s="28"/>
    </row>
    <row r="21" spans="1:8" ht="13.5" thickBot="1">
      <c r="A21" s="26" t="s">
        <v>127</v>
      </c>
      <c r="B21" s="25" t="s">
        <v>128</v>
      </c>
      <c r="C21" s="54">
        <v>24806789.87</v>
      </c>
      <c r="D21" s="25"/>
      <c r="E21" s="28"/>
      <c r="F21" s="2">
        <v>503</v>
      </c>
      <c r="G21" t="s">
        <v>191</v>
      </c>
      <c r="H21" s="3">
        <v>624386289.22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275</v>
      </c>
      <c r="C23" s="27"/>
      <c r="D23" s="38">
        <f>SUM(C9:C21)</f>
        <v>7751353157.46</v>
      </c>
      <c r="E23" s="28"/>
      <c r="G23" s="7" t="s">
        <v>301</v>
      </c>
      <c r="I23" s="18">
        <f>+H21</f>
        <v>624386289.22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1028559.6</v>
      </c>
      <c r="D27" s="27"/>
      <c r="E27" s="28"/>
      <c r="G27" s="32" t="s">
        <v>319</v>
      </c>
      <c r="H27" s="34"/>
      <c r="I27" s="35">
        <f>+I17+I23</f>
        <v>2219574427.02</v>
      </c>
    </row>
    <row r="28" spans="1:8" ht="12.75">
      <c r="A28" s="26" t="s">
        <v>50</v>
      </c>
      <c r="B28" s="55" t="s">
        <v>250</v>
      </c>
      <c r="C28" s="27">
        <v>-864418.9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294044826.76</v>
      </c>
      <c r="D29" s="27"/>
      <c r="E29" s="28"/>
      <c r="F29" s="141" t="s">
        <v>223</v>
      </c>
      <c r="G29" s="141"/>
      <c r="H29" s="141"/>
      <c r="I29" s="141"/>
    </row>
    <row r="30" spans="1:9" ht="12.75">
      <c r="A30" s="26" t="s">
        <v>53</v>
      </c>
      <c r="B30" s="55" t="s">
        <v>315</v>
      </c>
      <c r="C30" s="27">
        <v>-188612267.16</v>
      </c>
      <c r="D30" s="27"/>
      <c r="E30" s="28"/>
      <c r="F30" s="29"/>
      <c r="H30" s="27"/>
      <c r="I30" s="37"/>
    </row>
    <row r="31" spans="1:9" ht="12.75">
      <c r="A31" s="26" t="s">
        <v>55</v>
      </c>
      <c r="B31" s="25" t="s">
        <v>56</v>
      </c>
      <c r="C31" s="27">
        <v>75320890.25</v>
      </c>
      <c r="D31" s="27"/>
      <c r="E31" s="28"/>
      <c r="F31" s="29" t="s">
        <v>95</v>
      </c>
      <c r="G31" t="s">
        <v>96</v>
      </c>
      <c r="H31" s="27">
        <v>3719839362.21</v>
      </c>
      <c r="I31" s="28"/>
    </row>
    <row r="32" spans="1:9" ht="12.75">
      <c r="A32" s="26" t="s">
        <v>57</v>
      </c>
      <c r="B32" s="55" t="s">
        <v>310</v>
      </c>
      <c r="C32" s="27">
        <v>-53420708.97</v>
      </c>
      <c r="D32" s="27"/>
      <c r="E32" s="28"/>
      <c r="F32" s="29" t="s">
        <v>97</v>
      </c>
      <c r="G32" t="s">
        <v>98</v>
      </c>
      <c r="H32" s="27">
        <v>1846080.76</v>
      </c>
      <c r="I32" s="28"/>
    </row>
    <row r="33" spans="1:9" ht="12.75">
      <c r="A33" s="26" t="s">
        <v>58</v>
      </c>
      <c r="B33" s="25" t="s">
        <v>59</v>
      </c>
      <c r="C33" s="27">
        <v>140512242.65</v>
      </c>
      <c r="D33" s="27"/>
      <c r="E33" s="28"/>
      <c r="F33" s="29" t="s">
        <v>99</v>
      </c>
      <c r="G33" t="s">
        <v>100</v>
      </c>
      <c r="H33" s="27">
        <v>2227813471.42</v>
      </c>
      <c r="I33" s="28"/>
    </row>
    <row r="34" spans="1:9" ht="12.75">
      <c r="A34" s="26" t="s">
        <v>60</v>
      </c>
      <c r="B34" s="55" t="s">
        <v>204</v>
      </c>
      <c r="C34" s="27">
        <v>-67764244.45</v>
      </c>
      <c r="D34" s="27"/>
      <c r="E34" s="28"/>
      <c r="F34" s="29" t="s">
        <v>101</v>
      </c>
      <c r="G34" t="s">
        <v>195</v>
      </c>
      <c r="H34" s="27">
        <f>+'Resultado dic 10'!E30</f>
        <v>2515541692.9400005</v>
      </c>
      <c r="I34" s="3"/>
    </row>
    <row r="35" spans="1:8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103</v>
      </c>
      <c r="G35" t="s">
        <v>104</v>
      </c>
      <c r="H35" s="30">
        <v>-51965403</v>
      </c>
    </row>
    <row r="36" spans="1:8" ht="13.5" thickBot="1">
      <c r="A36" s="26" t="s">
        <v>63</v>
      </c>
      <c r="B36" s="55" t="s">
        <v>208</v>
      </c>
      <c r="C36" s="27">
        <v>-56175080.86</v>
      </c>
      <c r="D36" s="27"/>
      <c r="E36" s="28"/>
      <c r="F36" s="29" t="s">
        <v>134</v>
      </c>
      <c r="G36" t="s">
        <v>157</v>
      </c>
      <c r="H36" s="31">
        <v>35944219.9</v>
      </c>
    </row>
    <row r="37" spans="1:8" ht="12.75">
      <c r="A37" s="26" t="s">
        <v>64</v>
      </c>
      <c r="B37" s="25" t="s">
        <v>65</v>
      </c>
      <c r="C37" s="27">
        <v>36158361.9</v>
      </c>
      <c r="D37" s="27"/>
      <c r="E37" s="28"/>
      <c r="H37" s="25"/>
    </row>
    <row r="38" spans="1:9" ht="12.75">
      <c r="A38" s="26" t="s">
        <v>66</v>
      </c>
      <c r="B38" s="25" t="s">
        <v>67</v>
      </c>
      <c r="C38" s="27">
        <v>196805676.62</v>
      </c>
      <c r="D38" s="27"/>
      <c r="E38" s="28"/>
      <c r="G38" s="10" t="s">
        <v>281</v>
      </c>
      <c r="H38" s="6"/>
      <c r="I38" s="123">
        <f>SUM(H31:H36)</f>
        <v>8449019424.2300005</v>
      </c>
    </row>
    <row r="39" spans="1:8" ht="12.75">
      <c r="A39" s="26" t="s">
        <v>68</v>
      </c>
      <c r="B39" s="55" t="s">
        <v>205</v>
      </c>
      <c r="C39" s="27">
        <v>-89322965.27</v>
      </c>
      <c r="D39" s="27"/>
      <c r="E39" s="28"/>
      <c r="F39" s="28"/>
      <c r="H39" s="25"/>
    </row>
    <row r="40" spans="1:8" ht="12.75">
      <c r="A40" s="39">
        <v>216</v>
      </c>
      <c r="B40" s="25" t="s">
        <v>69</v>
      </c>
      <c r="C40" s="27">
        <v>923059.38</v>
      </c>
      <c r="D40" s="27"/>
      <c r="E40" s="28"/>
      <c r="F40" s="28"/>
      <c r="H40" s="25"/>
    </row>
    <row r="41" spans="1:9" ht="12.75">
      <c r="A41" s="39">
        <v>217</v>
      </c>
      <c r="B41" s="55" t="s">
        <v>316</v>
      </c>
      <c r="C41" s="27">
        <v>-650112.55</v>
      </c>
      <c r="D41" s="27"/>
      <c r="E41" s="28"/>
      <c r="G41" s="10" t="s">
        <v>282</v>
      </c>
      <c r="H41" s="6"/>
      <c r="I41" s="123">
        <f>+I27+I38</f>
        <v>10668593851.25</v>
      </c>
    </row>
    <row r="42" spans="1:5" ht="12.75">
      <c r="A42" s="39">
        <v>218</v>
      </c>
      <c r="B42" s="25" t="s">
        <v>70</v>
      </c>
      <c r="C42" s="27">
        <v>743998837.42</v>
      </c>
      <c r="D42" s="27"/>
      <c r="E42" s="28"/>
    </row>
    <row r="43" spans="1:8" ht="12.75">
      <c r="A43" s="39">
        <v>219</v>
      </c>
      <c r="B43" s="55" t="s">
        <v>207</v>
      </c>
      <c r="C43" s="27">
        <v>-547759289.89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738014386.12</v>
      </c>
      <c r="D44" s="27"/>
      <c r="E44" s="28"/>
      <c r="H44" s="25"/>
      <c r="I44" s="8">
        <f>+D63-I41</f>
        <v>0</v>
      </c>
    </row>
    <row r="45" spans="1:8" ht="12.75">
      <c r="A45" s="39">
        <v>222</v>
      </c>
      <c r="B45" s="55" t="s">
        <v>209</v>
      </c>
      <c r="C45" s="27">
        <v>-35164402.42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163176697.9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-84761581.65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2904142701.8399997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E52" s="8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11594555.07</v>
      </c>
      <c r="D54" s="27"/>
      <c r="H54" s="25"/>
    </row>
    <row r="55" spans="1:8" ht="12.75">
      <c r="A55" s="39">
        <v>303</v>
      </c>
      <c r="B55" s="25" t="s">
        <v>51</v>
      </c>
      <c r="C55" s="27">
        <v>-8256762.18</v>
      </c>
      <c r="D55" s="27"/>
      <c r="H55" s="25"/>
    </row>
    <row r="56" spans="1:8" ht="12.75">
      <c r="A56" s="39">
        <v>304</v>
      </c>
      <c r="B56" s="25" t="s">
        <v>76</v>
      </c>
      <c r="C56" s="27">
        <v>1340318.36</v>
      </c>
      <c r="D56" s="27"/>
      <c r="H56" s="25"/>
    </row>
    <row r="57" spans="1:8" ht="12.75">
      <c r="A57" s="39">
        <v>306</v>
      </c>
      <c r="B57" s="25" t="s">
        <v>77</v>
      </c>
      <c r="C57" s="27">
        <v>1102006</v>
      </c>
      <c r="D57" s="27"/>
      <c r="H57" s="25"/>
    </row>
    <row r="58" spans="1:8" ht="12.75">
      <c r="A58" s="39">
        <v>308</v>
      </c>
      <c r="B58" s="25" t="s">
        <v>79</v>
      </c>
      <c r="C58" s="30">
        <v>6896887.95</v>
      </c>
      <c r="D58" s="27"/>
      <c r="H58" s="25"/>
    </row>
    <row r="59" spans="1:8" ht="13.5" thickBot="1">
      <c r="A59" s="39">
        <v>309</v>
      </c>
      <c r="B59" s="55" t="s">
        <v>215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13097991.950000001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325</v>
      </c>
      <c r="C63" s="6"/>
      <c r="D63" s="123">
        <f>SUM(D23:D61)</f>
        <v>10668593851.25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+D63-I41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29:I29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34" sqref="G34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4.00390625" style="0" customWidth="1"/>
    <col min="5" max="5" width="18.421875" style="0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327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2">
        <v>801</v>
      </c>
      <c r="B7" t="s">
        <v>149</v>
      </c>
      <c r="C7" s="45">
        <v>101045722.27</v>
      </c>
      <c r="D7" s="131">
        <f aca="true" t="shared" si="0" ref="D7:D12">+C7/$E$14</f>
        <v>0.01526287060896479</v>
      </c>
    </row>
    <row r="8" spans="1:5" ht="12.75">
      <c r="A8" s="1" t="s">
        <v>150</v>
      </c>
      <c r="B8" t="s">
        <v>194</v>
      </c>
      <c r="C8" s="45">
        <v>6273132398.75</v>
      </c>
      <c r="D8" s="131">
        <f t="shared" si="0"/>
        <v>0.9475513259154832</v>
      </c>
      <c r="E8" s="45"/>
    </row>
    <row r="9" spans="1:5" ht="12.75">
      <c r="A9" s="1">
        <v>803</v>
      </c>
      <c r="B9" t="s">
        <v>4</v>
      </c>
      <c r="C9" s="45">
        <v>231478445.28</v>
      </c>
      <c r="D9" s="131">
        <f t="shared" si="0"/>
        <v>0.034964622744073505</v>
      </c>
      <c r="E9" s="45"/>
    </row>
    <row r="10" spans="1:5" ht="12.75">
      <c r="A10" s="1" t="s">
        <v>180</v>
      </c>
      <c r="B10" t="s">
        <v>181</v>
      </c>
      <c r="C10" s="45">
        <v>10920281.08</v>
      </c>
      <c r="D10" s="131">
        <f t="shared" si="0"/>
        <v>0.0016494991909919898</v>
      </c>
      <c r="E10" s="45"/>
    </row>
    <row r="11" spans="1:5" ht="12.75">
      <c r="A11" s="1" t="s">
        <v>182</v>
      </c>
      <c r="B11" t="s">
        <v>183</v>
      </c>
      <c r="C11" s="45">
        <v>3768679.69</v>
      </c>
      <c r="D11" s="131">
        <f t="shared" si="0"/>
        <v>0.00056925586935194</v>
      </c>
      <c r="E11" s="45"/>
    </row>
    <row r="12" spans="1:5" ht="13.5" thickBot="1">
      <c r="A12" s="1" t="s">
        <v>151</v>
      </c>
      <c r="B12" t="s">
        <v>152</v>
      </c>
      <c r="C12" s="46">
        <v>16058.82</v>
      </c>
      <c r="D12" s="131">
        <f t="shared" si="0"/>
        <v>2.4256711346743086E-06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294</v>
      </c>
      <c r="C14" s="107"/>
      <c r="D14" s="107"/>
      <c r="E14" s="108">
        <f>SUM(C7:C12)</f>
        <v>6620361585.889999</v>
      </c>
    </row>
    <row r="15" ht="12.75">
      <c r="A15" s="1"/>
    </row>
    <row r="16" ht="12.75">
      <c r="A16" s="1"/>
    </row>
    <row r="17" spans="1:5" ht="12.75">
      <c r="A17" s="140" t="s">
        <v>296</v>
      </c>
      <c r="B17" s="140"/>
      <c r="C17" s="140"/>
      <c r="D17" s="140"/>
      <c r="E17" s="140"/>
    </row>
    <row r="18" ht="12.75">
      <c r="A18" s="1"/>
    </row>
    <row r="19" spans="1:5" ht="12.75">
      <c r="A19" s="1" t="s">
        <v>9</v>
      </c>
      <c r="B19" t="s">
        <v>10</v>
      </c>
      <c r="C19" s="45">
        <v>2253427957.45</v>
      </c>
      <c r="D19" s="131">
        <f>+C19/$E$28</f>
        <v>0.5752462930947112</v>
      </c>
      <c r="E19" s="45"/>
    </row>
    <row r="20" spans="1:5" ht="12.75">
      <c r="A20" s="1" t="s">
        <v>11</v>
      </c>
      <c r="B20" s="55" t="s">
        <v>247</v>
      </c>
      <c r="C20" s="45">
        <v>672588196.35</v>
      </c>
      <c r="D20" s="131">
        <f aca="true" t="shared" si="1" ref="D20:D26">+C20/$E$28</f>
        <v>0.17169568942750638</v>
      </c>
      <c r="E20" s="45"/>
    </row>
    <row r="21" spans="1:5" ht="12.75">
      <c r="A21" s="1" t="s">
        <v>12</v>
      </c>
      <c r="B21" t="s">
        <v>13</v>
      </c>
      <c r="C21" s="45">
        <v>49225362.36</v>
      </c>
      <c r="D21" s="131">
        <f t="shared" si="1"/>
        <v>0.012566058360204855</v>
      </c>
      <c r="E21" s="45"/>
    </row>
    <row r="22" spans="1:5" ht="12.75">
      <c r="A22" s="1" t="s">
        <v>14</v>
      </c>
      <c r="B22" t="s">
        <v>15</v>
      </c>
      <c r="C22" s="45">
        <v>843423443.4</v>
      </c>
      <c r="D22" s="131">
        <f t="shared" si="1"/>
        <v>0.21530584446731407</v>
      </c>
      <c r="E22" s="45"/>
    </row>
    <row r="23" spans="1:4" ht="12.75">
      <c r="A23" s="1">
        <v>905</v>
      </c>
      <c r="B23" t="s">
        <v>17</v>
      </c>
      <c r="C23" s="45">
        <v>3316376.62</v>
      </c>
      <c r="D23" s="131">
        <f t="shared" si="1"/>
        <v>0.0008465916786262723</v>
      </c>
    </row>
    <row r="24" spans="1:5" ht="12.75">
      <c r="A24" s="1" t="s">
        <v>18</v>
      </c>
      <c r="B24" t="s">
        <v>19</v>
      </c>
      <c r="C24" s="47">
        <v>93230608.97</v>
      </c>
      <c r="D24" s="131">
        <f t="shared" si="1"/>
        <v>0.023799545947607696</v>
      </c>
      <c r="E24" s="45"/>
    </row>
    <row r="25" spans="1:5" ht="12.75">
      <c r="A25" s="2">
        <v>907</v>
      </c>
      <c r="B25" t="s">
        <v>21</v>
      </c>
      <c r="C25" s="47">
        <v>1608574.22</v>
      </c>
      <c r="D25" s="131">
        <f t="shared" si="1"/>
        <v>0.0004106305480783261</v>
      </c>
      <c r="E25" s="45"/>
    </row>
    <row r="26" spans="1:5" ht="13.5" thickBot="1">
      <c r="A26" s="2">
        <v>911</v>
      </c>
      <c r="B26" t="s">
        <v>22</v>
      </c>
      <c r="C26" s="46">
        <v>506692.47</v>
      </c>
      <c r="D26" s="131">
        <f t="shared" si="1"/>
        <v>0.00012934647595139303</v>
      </c>
      <c r="E26" s="45"/>
    </row>
    <row r="27" spans="3:5" ht="12.75">
      <c r="C27" s="45"/>
      <c r="D27" s="45"/>
      <c r="E27" s="45"/>
    </row>
    <row r="28" spans="2:5" ht="12.75">
      <c r="B28" s="24" t="s">
        <v>295</v>
      </c>
      <c r="C28" s="24"/>
      <c r="D28" s="24"/>
      <c r="E28" s="109">
        <f>SUM(C19:C26)</f>
        <v>3917327211.839999</v>
      </c>
    </row>
    <row r="29" spans="3:5" ht="12.75">
      <c r="C29" s="45"/>
      <c r="D29" s="45"/>
      <c r="E29" s="45"/>
    </row>
    <row r="30" spans="2:5" ht="12.75">
      <c r="B30" s="24" t="s">
        <v>273</v>
      </c>
      <c r="C30" s="24"/>
      <c r="D30" s="24"/>
      <c r="E30" s="109">
        <f>+E14-E28</f>
        <v>2703034374.05</v>
      </c>
    </row>
    <row r="31" ht="12.75">
      <c r="E31" s="43">
        <f>2703034374.05-E30</f>
        <v>0</v>
      </c>
    </row>
  </sheetData>
  <sheetProtection/>
  <mergeCells count="5">
    <mergeCell ref="A1:E1"/>
    <mergeCell ref="A2:E2"/>
    <mergeCell ref="A3:E3"/>
    <mergeCell ref="A17:E17"/>
    <mergeCell ref="A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B1">
      <selection activeCell="B46" sqref="B46"/>
    </sheetView>
  </sheetViews>
  <sheetFormatPr defaultColWidth="11.421875" defaultRowHeight="12.75"/>
  <cols>
    <col min="2" max="2" width="58.140625" style="0" customWidth="1"/>
    <col min="3" max="3" width="17.8515625" style="0" bestFit="1" customWidth="1"/>
    <col min="4" max="4" width="19.57421875" style="0" bestFit="1" customWidth="1"/>
    <col min="7" max="7" width="38.421875" style="0" customWidth="1"/>
    <col min="8" max="8" width="16.8515625" style="0" bestFit="1" customWidth="1"/>
    <col min="9" max="9" width="19.57421875" style="0" bestFit="1" customWidth="1"/>
  </cols>
  <sheetData>
    <row r="1" spans="1:9" ht="13.5" customHeight="1">
      <c r="A1" s="136" t="s">
        <v>261</v>
      </c>
      <c r="B1" s="136"/>
      <c r="C1" s="136"/>
      <c r="D1" s="136"/>
      <c r="F1" s="136" t="s">
        <v>261</v>
      </c>
      <c r="G1" s="136"/>
      <c r="H1" s="136"/>
      <c r="I1" s="136"/>
    </row>
    <row r="2" spans="1:10" ht="13.5" customHeight="1">
      <c r="A2" s="136" t="s">
        <v>266</v>
      </c>
      <c r="B2" s="136"/>
      <c r="C2" s="136"/>
      <c r="D2" s="136"/>
      <c r="F2" s="136" t="s">
        <v>283</v>
      </c>
      <c r="G2" s="136"/>
      <c r="H2" s="136"/>
      <c r="I2" s="136"/>
      <c r="J2" s="6"/>
    </row>
    <row r="3" spans="1:10" ht="13.5" customHeight="1">
      <c r="A3" s="136" t="s">
        <v>268</v>
      </c>
      <c r="B3" s="136"/>
      <c r="C3" s="136"/>
      <c r="D3" s="136"/>
      <c r="F3" s="136" t="s">
        <v>268</v>
      </c>
      <c r="G3" s="136"/>
      <c r="H3" s="136"/>
      <c r="I3" s="136"/>
      <c r="J3" s="24"/>
    </row>
    <row r="4" ht="13.5" customHeight="1"/>
    <row r="5" spans="1:9" ht="13.5" customHeight="1">
      <c r="A5" s="135" t="s">
        <v>274</v>
      </c>
      <c r="B5" s="135"/>
      <c r="C5" s="135"/>
      <c r="D5" s="135"/>
      <c r="F5" s="135" t="s">
        <v>278</v>
      </c>
      <c r="G5" s="135"/>
      <c r="H5" s="135"/>
      <c r="I5" s="135"/>
    </row>
    <row r="6" spans="1:4" ht="13.5" customHeight="1">
      <c r="A6" s="78"/>
      <c r="B6" s="80"/>
      <c r="C6" s="78"/>
      <c r="D6" s="78"/>
    </row>
    <row r="7" spans="1:9" ht="13.5" customHeight="1">
      <c r="A7" s="78"/>
      <c r="B7" s="80" t="s">
        <v>27</v>
      </c>
      <c r="C7" s="78"/>
      <c r="D7" s="78"/>
      <c r="F7" s="87"/>
      <c r="G7" s="89" t="s">
        <v>217</v>
      </c>
      <c r="H7" s="87"/>
      <c r="I7" s="87"/>
    </row>
    <row r="8" spans="1:6" ht="13.5" customHeight="1">
      <c r="A8" s="78">
        <v>101</v>
      </c>
      <c r="B8" s="78" t="s">
        <v>28</v>
      </c>
      <c r="C8" s="79">
        <v>2251037.13</v>
      </c>
      <c r="D8" s="78"/>
      <c r="F8" s="2"/>
    </row>
    <row r="9" spans="1:9" ht="13.5" customHeight="1">
      <c r="A9" s="78">
        <v>102</v>
      </c>
      <c r="B9" s="78" t="s">
        <v>31</v>
      </c>
      <c r="C9" s="79">
        <v>743599109.76</v>
      </c>
      <c r="D9" s="78"/>
      <c r="F9" s="60">
        <v>400</v>
      </c>
      <c r="G9" s="87" t="s">
        <v>218</v>
      </c>
      <c r="H9" s="88">
        <v>1535454.86</v>
      </c>
      <c r="I9" s="87"/>
    </row>
    <row r="10" spans="1:9" ht="13.5" customHeight="1">
      <c r="A10" s="78">
        <v>103</v>
      </c>
      <c r="B10" s="78" t="s">
        <v>199</v>
      </c>
      <c r="C10" s="79">
        <v>10301062500</v>
      </c>
      <c r="D10" s="78"/>
      <c r="F10" s="60">
        <v>402</v>
      </c>
      <c r="G10" s="87" t="s">
        <v>187</v>
      </c>
      <c r="H10" s="88">
        <v>10153973.65</v>
      </c>
      <c r="I10" s="87"/>
    </row>
    <row r="11" spans="1:9" ht="13.5" customHeight="1">
      <c r="A11" s="78">
        <v>104</v>
      </c>
      <c r="B11" s="78" t="s">
        <v>33</v>
      </c>
      <c r="C11" s="79">
        <v>285318307.42</v>
      </c>
      <c r="D11" s="78"/>
      <c r="F11" s="60">
        <v>403</v>
      </c>
      <c r="G11" s="87" t="s">
        <v>188</v>
      </c>
      <c r="H11" s="88">
        <v>237013465.55</v>
      </c>
      <c r="I11" s="87"/>
    </row>
    <row r="12" spans="1:9" ht="13.5" customHeight="1">
      <c r="A12" s="78">
        <v>105</v>
      </c>
      <c r="B12" s="78" t="s">
        <v>35</v>
      </c>
      <c r="C12" s="79">
        <v>-61802545.43</v>
      </c>
      <c r="D12" s="78"/>
      <c r="F12" s="60">
        <v>405</v>
      </c>
      <c r="G12" s="87" t="s">
        <v>219</v>
      </c>
      <c r="H12" s="88">
        <v>463480878.33</v>
      </c>
      <c r="I12" s="87"/>
    </row>
    <row r="13" spans="1:9" ht="13.5" customHeight="1">
      <c r="A13" s="78">
        <v>106</v>
      </c>
      <c r="B13" s="78" t="s">
        <v>37</v>
      </c>
      <c r="C13" s="79">
        <v>83698710.92</v>
      </c>
      <c r="D13" s="78"/>
      <c r="F13" s="60">
        <v>406</v>
      </c>
      <c r="G13" s="87" t="s">
        <v>89</v>
      </c>
      <c r="H13" s="88">
        <v>287265072.76</v>
      </c>
      <c r="I13" s="87"/>
    </row>
    <row r="14" spans="1:9" ht="13.5" customHeight="1" thickBot="1">
      <c r="A14" s="78">
        <v>107</v>
      </c>
      <c r="B14" s="78" t="s">
        <v>39</v>
      </c>
      <c r="C14" s="79">
        <v>27409639.15</v>
      </c>
      <c r="D14" s="78"/>
      <c r="F14" s="60">
        <v>408</v>
      </c>
      <c r="G14" s="87" t="s">
        <v>220</v>
      </c>
      <c r="H14" s="102">
        <v>106383462.21</v>
      </c>
      <c r="I14" s="87"/>
    </row>
    <row r="15" spans="1:9" ht="13.5" customHeight="1">
      <c r="A15" s="78">
        <v>108</v>
      </c>
      <c r="B15" s="78" t="s">
        <v>200</v>
      </c>
      <c r="C15" s="79">
        <v>110118400.17</v>
      </c>
      <c r="D15" s="78"/>
      <c r="F15" s="60"/>
      <c r="G15" s="87"/>
      <c r="H15" s="87"/>
      <c r="I15" s="88"/>
    </row>
    <row r="16" spans="1:9" ht="13.5" customHeight="1">
      <c r="A16" s="78">
        <v>110</v>
      </c>
      <c r="B16" s="78" t="s">
        <v>43</v>
      </c>
      <c r="C16" s="79">
        <v>217155145.9</v>
      </c>
      <c r="D16" s="78"/>
      <c r="F16" s="60"/>
      <c r="G16" s="89" t="s">
        <v>279</v>
      </c>
      <c r="H16" s="87"/>
      <c r="I16" s="77">
        <v>1105832307.36</v>
      </c>
    </row>
    <row r="17" spans="1:6" ht="13.5" customHeight="1">
      <c r="A17" s="78">
        <v>112</v>
      </c>
      <c r="B17" s="78" t="s">
        <v>253</v>
      </c>
      <c r="C17" s="79">
        <v>368633</v>
      </c>
      <c r="D17" s="78"/>
      <c r="F17" s="2"/>
    </row>
    <row r="18" spans="1:9" ht="13.5" customHeight="1">
      <c r="A18" s="78">
        <v>114</v>
      </c>
      <c r="B18" s="78" t="s">
        <v>202</v>
      </c>
      <c r="C18" s="79">
        <v>2058474.67</v>
      </c>
      <c r="D18" s="78"/>
      <c r="F18" s="90"/>
      <c r="G18" s="92" t="s">
        <v>221</v>
      </c>
      <c r="H18" s="90"/>
      <c r="I18" s="90"/>
    </row>
    <row r="19" spans="1:6" ht="13.5" customHeight="1">
      <c r="A19" s="78">
        <v>116</v>
      </c>
      <c r="B19" s="78" t="s">
        <v>45</v>
      </c>
      <c r="C19" s="79">
        <v>37001170.91</v>
      </c>
      <c r="D19" s="78"/>
      <c r="F19" s="2"/>
    </row>
    <row r="20" spans="1:9" ht="13.5" customHeight="1" thickBot="1">
      <c r="A20" s="78">
        <v>117</v>
      </c>
      <c r="B20" s="78" t="s">
        <v>235</v>
      </c>
      <c r="C20" s="102">
        <v>239561767.97</v>
      </c>
      <c r="D20" s="78"/>
      <c r="F20" s="60">
        <v>503</v>
      </c>
      <c r="G20" s="90" t="s">
        <v>220</v>
      </c>
      <c r="H20" s="102">
        <v>471687931.61</v>
      </c>
      <c r="I20" s="90"/>
    </row>
    <row r="21" spans="1:9" ht="13.5" customHeight="1">
      <c r="A21" s="78"/>
      <c r="B21" s="78"/>
      <c r="C21" s="78"/>
      <c r="D21" s="79"/>
      <c r="F21" s="90"/>
      <c r="G21" s="90"/>
      <c r="H21" s="90"/>
      <c r="I21" s="91"/>
    </row>
    <row r="22" spans="1:9" ht="13.5" customHeight="1">
      <c r="A22" s="78"/>
      <c r="B22" s="80" t="s">
        <v>275</v>
      </c>
      <c r="C22" s="78"/>
      <c r="D22" s="77">
        <v>11987800351.569998</v>
      </c>
      <c r="F22" s="90"/>
      <c r="G22" s="92" t="s">
        <v>280</v>
      </c>
      <c r="H22" s="90"/>
      <c r="I22" s="77">
        <v>471687931.61</v>
      </c>
    </row>
    <row r="23" spans="6:9" ht="15">
      <c r="F23" s="90"/>
      <c r="G23" s="90"/>
      <c r="H23" s="90"/>
      <c r="I23" s="91"/>
    </row>
    <row r="24" spans="1:9" ht="15">
      <c r="A24" s="81"/>
      <c r="B24" s="83" t="s">
        <v>47</v>
      </c>
      <c r="C24" s="81"/>
      <c r="D24" s="81"/>
      <c r="F24" s="90"/>
      <c r="G24" s="92" t="s">
        <v>269</v>
      </c>
      <c r="H24" s="90"/>
      <c r="I24" s="77">
        <v>1577520238.97</v>
      </c>
    </row>
    <row r="25" spans="1:4" ht="15">
      <c r="A25" s="60">
        <v>201</v>
      </c>
      <c r="B25" s="81" t="s">
        <v>49</v>
      </c>
      <c r="C25" s="82">
        <v>1159039.06</v>
      </c>
      <c r="D25" s="81"/>
    </row>
    <row r="26" spans="1:9" ht="15">
      <c r="A26" s="60">
        <v>202</v>
      </c>
      <c r="B26" s="81" t="s">
        <v>250</v>
      </c>
      <c r="C26" s="82">
        <v>-925312.18</v>
      </c>
      <c r="D26" s="81"/>
      <c r="F26" s="135" t="s">
        <v>223</v>
      </c>
      <c r="G26" s="135"/>
      <c r="H26" s="135"/>
      <c r="I26" s="135"/>
    </row>
    <row r="27" spans="1:4" ht="15">
      <c r="A27" s="60">
        <v>203</v>
      </c>
      <c r="B27" s="81" t="s">
        <v>237</v>
      </c>
      <c r="C27" s="82">
        <v>337672327.21</v>
      </c>
      <c r="D27" s="81"/>
    </row>
    <row r="28" spans="1:9" ht="15">
      <c r="A28" s="60">
        <v>204</v>
      </c>
      <c r="B28" s="81" t="s">
        <v>239</v>
      </c>
      <c r="C28" s="82">
        <v>-232929823.75</v>
      </c>
      <c r="D28" s="81"/>
      <c r="F28" s="60">
        <v>701</v>
      </c>
      <c r="G28" s="93" t="s">
        <v>246</v>
      </c>
      <c r="H28" s="94">
        <v>9523852997.47</v>
      </c>
      <c r="I28" s="93"/>
    </row>
    <row r="29" spans="1:9" ht="15">
      <c r="A29" s="60">
        <v>205</v>
      </c>
      <c r="B29" s="81" t="s">
        <v>203</v>
      </c>
      <c r="C29" s="82">
        <v>90357788.99</v>
      </c>
      <c r="D29" s="81"/>
      <c r="F29" s="60">
        <v>702</v>
      </c>
      <c r="G29" s="93" t="s">
        <v>98</v>
      </c>
      <c r="H29" s="94">
        <v>1846080.76</v>
      </c>
      <c r="I29" s="93"/>
    </row>
    <row r="30" spans="1:9" ht="15">
      <c r="A30" s="60">
        <v>206</v>
      </c>
      <c r="B30" s="81" t="s">
        <v>238</v>
      </c>
      <c r="C30" s="82">
        <v>-56152476.48</v>
      </c>
      <c r="D30" s="81"/>
      <c r="F30" s="60">
        <v>703</v>
      </c>
      <c r="G30" s="93" t="s">
        <v>258</v>
      </c>
      <c r="H30" s="94">
        <v>2227813471.42</v>
      </c>
      <c r="I30" s="93"/>
    </row>
    <row r="31" spans="1:9" ht="15">
      <c r="A31" s="60">
        <v>207</v>
      </c>
      <c r="B31" s="81" t="s">
        <v>59</v>
      </c>
      <c r="C31" s="82">
        <v>221303679.45</v>
      </c>
      <c r="D31" s="81"/>
      <c r="F31" s="60">
        <v>704</v>
      </c>
      <c r="G31" s="93" t="s">
        <v>226</v>
      </c>
      <c r="H31" s="94">
        <v>2023555766.45</v>
      </c>
      <c r="I31" s="93"/>
    </row>
    <row r="32" spans="1:9" ht="15.75" thickBot="1">
      <c r="A32" s="60">
        <v>208</v>
      </c>
      <c r="B32" s="81" t="s">
        <v>204</v>
      </c>
      <c r="C32" s="82">
        <v>-77233538.32</v>
      </c>
      <c r="D32" s="81"/>
      <c r="F32" s="60">
        <v>706</v>
      </c>
      <c r="G32" s="93" t="s">
        <v>252</v>
      </c>
      <c r="H32" s="102">
        <v>-107519299.83</v>
      </c>
      <c r="I32" s="93"/>
    </row>
    <row r="33" spans="1:9" ht="15">
      <c r="A33" s="60">
        <v>209</v>
      </c>
      <c r="B33" s="81" t="s">
        <v>175</v>
      </c>
      <c r="C33" s="82">
        <v>164465097.26</v>
      </c>
      <c r="D33" s="81"/>
      <c r="F33" s="93"/>
      <c r="G33" s="93"/>
      <c r="H33" s="93"/>
      <c r="I33" s="94"/>
    </row>
    <row r="34" spans="1:9" ht="15">
      <c r="A34" s="60">
        <v>210</v>
      </c>
      <c r="B34" s="81" t="s">
        <v>208</v>
      </c>
      <c r="C34" s="82">
        <v>-62626156.78</v>
      </c>
      <c r="D34" s="81"/>
      <c r="F34" s="93"/>
      <c r="G34" s="95" t="s">
        <v>281</v>
      </c>
      <c r="H34" s="93"/>
      <c r="I34" s="77">
        <v>13669549016.27</v>
      </c>
    </row>
    <row r="35" spans="1:9" ht="15">
      <c r="A35" s="60">
        <v>211</v>
      </c>
      <c r="B35" s="81" t="s">
        <v>65</v>
      </c>
      <c r="C35" s="82">
        <v>36158361.9</v>
      </c>
      <c r="D35" s="81"/>
      <c r="F35" s="93"/>
      <c r="G35" s="93"/>
      <c r="H35" s="93"/>
      <c r="I35" s="94"/>
    </row>
    <row r="36" spans="1:9" ht="15">
      <c r="A36" s="60">
        <v>212</v>
      </c>
      <c r="B36" s="81" t="s">
        <v>67</v>
      </c>
      <c r="C36" s="82">
        <v>196805676.62</v>
      </c>
      <c r="D36" s="81"/>
      <c r="G36" s="95" t="s">
        <v>282</v>
      </c>
      <c r="H36" s="93"/>
      <c r="I36" s="77">
        <v>15247069255.24</v>
      </c>
    </row>
    <row r="37" spans="1:4" ht="15">
      <c r="A37" s="60">
        <v>213</v>
      </c>
      <c r="B37" s="81" t="s">
        <v>205</v>
      </c>
      <c r="C37" s="82">
        <v>-105005806.07</v>
      </c>
      <c r="D37" s="81"/>
    </row>
    <row r="38" spans="1:4" ht="15">
      <c r="A38" s="60">
        <v>214</v>
      </c>
      <c r="B38" s="81" t="s">
        <v>140</v>
      </c>
      <c r="C38" s="82">
        <v>880863.33</v>
      </c>
      <c r="D38" s="81"/>
    </row>
    <row r="39" spans="1:4" ht="15">
      <c r="A39" s="60">
        <v>215</v>
      </c>
      <c r="B39" s="81" t="s">
        <v>240</v>
      </c>
      <c r="C39" s="82">
        <v>-17849.97</v>
      </c>
      <c r="D39" s="81"/>
    </row>
    <row r="40" spans="1:4" ht="15">
      <c r="A40" s="60">
        <v>216</v>
      </c>
      <c r="B40" s="81" t="s">
        <v>241</v>
      </c>
      <c r="C40" s="82">
        <v>7709417.42</v>
      </c>
      <c r="D40" s="81"/>
    </row>
    <row r="41" spans="1:4" ht="15">
      <c r="A41" s="60">
        <v>217</v>
      </c>
      <c r="B41" s="81" t="s">
        <v>242</v>
      </c>
      <c r="C41" s="82">
        <v>-797293.83</v>
      </c>
      <c r="D41" s="81"/>
    </row>
    <row r="42" spans="1:4" ht="15">
      <c r="A42" s="60">
        <v>218</v>
      </c>
      <c r="B42" s="81" t="s">
        <v>70</v>
      </c>
      <c r="C42" s="82">
        <v>889769957.56</v>
      </c>
      <c r="D42" s="81"/>
    </row>
    <row r="43" spans="1:4" ht="15">
      <c r="A43" s="60">
        <v>219</v>
      </c>
      <c r="B43" s="81" t="s">
        <v>207</v>
      </c>
      <c r="C43" s="82">
        <v>-633832805.02</v>
      </c>
      <c r="D43" s="81"/>
    </row>
    <row r="44" spans="1:4" ht="15">
      <c r="A44" s="60">
        <v>221</v>
      </c>
      <c r="B44" s="81" t="s">
        <v>186</v>
      </c>
      <c r="C44" s="82">
        <v>738014386.12</v>
      </c>
      <c r="D44" s="81"/>
    </row>
    <row r="45" spans="1:4" ht="15">
      <c r="A45" s="60">
        <v>222</v>
      </c>
      <c r="B45" s="81" t="s">
        <v>209</v>
      </c>
      <c r="C45" s="82">
        <v>-75619709.83</v>
      </c>
      <c r="D45" s="81"/>
    </row>
    <row r="46" spans="1:4" ht="15">
      <c r="A46" s="60">
        <v>223</v>
      </c>
      <c r="B46" s="81" t="s">
        <v>71</v>
      </c>
      <c r="C46" s="82">
        <v>1474189138.1</v>
      </c>
      <c r="D46" s="81"/>
    </row>
    <row r="47" spans="1:4" ht="15">
      <c r="A47" s="60">
        <v>224</v>
      </c>
      <c r="B47" s="81" t="s">
        <v>254</v>
      </c>
      <c r="C47" s="82">
        <v>288714242.58</v>
      </c>
      <c r="D47" s="81"/>
    </row>
    <row r="48" spans="1:4" ht="15.75" thickBot="1">
      <c r="A48" s="60">
        <v>225</v>
      </c>
      <c r="B48" s="81" t="s">
        <v>244</v>
      </c>
      <c r="C48" s="102">
        <v>-114469557.01</v>
      </c>
      <c r="D48" s="81"/>
    </row>
    <row r="49" spans="1:4" ht="15">
      <c r="A49" s="60"/>
      <c r="B49" s="81"/>
      <c r="C49" s="81"/>
      <c r="D49" s="82"/>
    </row>
    <row r="50" spans="1:4" ht="15">
      <c r="A50" s="60"/>
      <c r="B50" s="83" t="s">
        <v>276</v>
      </c>
      <c r="C50" s="81"/>
      <c r="D50" s="77">
        <v>3087589646.36</v>
      </c>
    </row>
    <row r="51" ht="12.75">
      <c r="A51" s="2"/>
    </row>
    <row r="52" spans="1:4" ht="15">
      <c r="A52" s="60"/>
      <c r="B52" s="86" t="s">
        <v>74</v>
      </c>
      <c r="C52" s="84"/>
      <c r="D52" s="84"/>
    </row>
    <row r="53" spans="1:4" ht="15">
      <c r="A53" s="60">
        <v>302</v>
      </c>
      <c r="B53" s="84" t="s">
        <v>75</v>
      </c>
      <c r="C53" s="85">
        <v>16480471.43</v>
      </c>
      <c r="D53" s="84"/>
    </row>
    <row r="54" spans="1:4" ht="15">
      <c r="A54" s="60">
        <v>303</v>
      </c>
      <c r="B54" s="84" t="s">
        <v>212</v>
      </c>
      <c r="C54" s="85">
        <v>-10939706.93</v>
      </c>
      <c r="D54" s="84"/>
    </row>
    <row r="55" spans="1:4" ht="15">
      <c r="A55" s="60">
        <v>304</v>
      </c>
      <c r="B55" s="84" t="s">
        <v>255</v>
      </c>
      <c r="C55" s="85">
        <v>94680670.57</v>
      </c>
      <c r="D55" s="84"/>
    </row>
    <row r="56" spans="1:4" ht="15">
      <c r="A56" s="60">
        <v>306</v>
      </c>
      <c r="B56" s="84" t="s">
        <v>77</v>
      </c>
      <c r="C56" s="85">
        <v>1102006</v>
      </c>
      <c r="D56" s="84"/>
    </row>
    <row r="57" spans="1:4" ht="15">
      <c r="A57" s="60">
        <v>308</v>
      </c>
      <c r="B57" s="84" t="s">
        <v>256</v>
      </c>
      <c r="C57" s="85">
        <v>33142233.79</v>
      </c>
      <c r="D57" s="84"/>
    </row>
    <row r="58" spans="1:4" ht="15">
      <c r="A58" s="60">
        <v>309</v>
      </c>
      <c r="B58" s="84" t="s">
        <v>215</v>
      </c>
      <c r="C58" s="85">
        <v>420986.75</v>
      </c>
      <c r="D58" s="84"/>
    </row>
    <row r="59" spans="1:4" ht="15">
      <c r="A59" s="60">
        <v>311</v>
      </c>
      <c r="B59" s="84" t="s">
        <v>216</v>
      </c>
      <c r="C59" s="85">
        <v>81451855.65</v>
      </c>
      <c r="D59" s="84"/>
    </row>
    <row r="60" spans="1:4" ht="15.75" thickBot="1">
      <c r="A60" s="60">
        <v>312</v>
      </c>
      <c r="B60" s="84" t="s">
        <v>257</v>
      </c>
      <c r="C60" s="102">
        <v>-44659259.95</v>
      </c>
      <c r="D60" s="84"/>
    </row>
    <row r="61" spans="1:4" ht="15">
      <c r="A61" s="84"/>
      <c r="B61" s="84"/>
      <c r="C61" s="84"/>
      <c r="D61" s="85"/>
    </row>
    <row r="62" spans="1:4" ht="15">
      <c r="A62" s="84"/>
      <c r="B62" s="86" t="s">
        <v>277</v>
      </c>
      <c r="C62" s="84"/>
      <c r="D62" s="77">
        <v>171679257.31</v>
      </c>
    </row>
    <row r="63" spans="1:4" ht="15">
      <c r="A63" s="84"/>
      <c r="B63" s="84"/>
      <c r="C63" s="84"/>
      <c r="D63" s="77"/>
    </row>
    <row r="64" spans="1:4" ht="15">
      <c r="A64" s="84"/>
      <c r="B64" s="86" t="s">
        <v>267</v>
      </c>
      <c r="C64" s="84"/>
      <c r="D64" s="77">
        <v>15247069255.24</v>
      </c>
    </row>
  </sheetData>
  <sheetProtection/>
  <mergeCells count="9">
    <mergeCell ref="F26:I26"/>
    <mergeCell ref="A1:D1"/>
    <mergeCell ref="A2:D2"/>
    <mergeCell ref="A3:D3"/>
    <mergeCell ref="A5:D5"/>
    <mergeCell ref="F5:I5"/>
    <mergeCell ref="F1:I1"/>
    <mergeCell ref="F2:I2"/>
    <mergeCell ref="F3:I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:D2"/>
    </sheetView>
  </sheetViews>
  <sheetFormatPr defaultColWidth="11.421875" defaultRowHeight="12.75"/>
  <cols>
    <col min="2" max="2" width="45.7109375" style="0" customWidth="1"/>
    <col min="3" max="3" width="18.140625" style="0" bestFit="1" customWidth="1"/>
    <col min="4" max="4" width="21.003906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266</v>
      </c>
      <c r="B2" s="136"/>
      <c r="C2" s="136"/>
      <c r="D2" s="136"/>
      <c r="E2" s="24"/>
      <c r="F2" s="136" t="s">
        <v>266</v>
      </c>
      <c r="G2" s="136"/>
      <c r="H2" s="136"/>
      <c r="I2" s="136"/>
    </row>
    <row r="3" spans="1:9" ht="12.75">
      <c r="A3" s="136" t="s">
        <v>328</v>
      </c>
      <c r="B3" s="136"/>
      <c r="C3" s="136"/>
      <c r="D3" s="136"/>
      <c r="E3" s="24"/>
      <c r="F3" s="136" t="str">
        <f>+A3</f>
        <v>Al 30 de septiembre del 2010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9" t="s">
        <v>278</v>
      </c>
      <c r="G5" s="139"/>
      <c r="H5" s="139"/>
      <c r="I5" s="139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1758539</v>
      </c>
      <c r="D9" s="27"/>
      <c r="E9" s="28"/>
      <c r="F9" s="29">
        <v>400</v>
      </c>
      <c r="G9" t="s">
        <v>114</v>
      </c>
      <c r="H9" s="27">
        <v>12999820.03</v>
      </c>
      <c r="I9" s="28"/>
    </row>
    <row r="10" spans="1:8" ht="12.75">
      <c r="A10" s="26" t="s">
        <v>30</v>
      </c>
      <c r="B10" s="25" t="s">
        <v>31</v>
      </c>
      <c r="C10" s="27">
        <v>1352020152.22</v>
      </c>
      <c r="D10" s="27"/>
      <c r="E10" s="28"/>
      <c r="F10" s="2">
        <v>401</v>
      </c>
      <c r="G10" t="s">
        <v>83</v>
      </c>
      <c r="H10" s="3">
        <v>1974137.28</v>
      </c>
    </row>
    <row r="11" spans="1:8" ht="12.75">
      <c r="A11" s="26" t="s">
        <v>34</v>
      </c>
      <c r="B11" s="25" t="s">
        <v>111</v>
      </c>
      <c r="C11" s="27">
        <v>5145000000</v>
      </c>
      <c r="D11" s="27"/>
      <c r="E11" s="28"/>
      <c r="F11" s="2">
        <v>402</v>
      </c>
      <c r="G11" t="s">
        <v>187</v>
      </c>
      <c r="H11" s="3">
        <v>456063.13</v>
      </c>
    </row>
    <row r="12" spans="1:8" ht="12.75">
      <c r="A12" s="26" t="s">
        <v>110</v>
      </c>
      <c r="B12" s="25" t="s">
        <v>33</v>
      </c>
      <c r="C12" s="27">
        <v>97925135.57</v>
      </c>
      <c r="D12" s="27"/>
      <c r="E12" s="28"/>
      <c r="F12" s="29" t="s">
        <v>84</v>
      </c>
      <c r="G12" t="s">
        <v>188</v>
      </c>
      <c r="H12" s="3">
        <v>216548570.98</v>
      </c>
    </row>
    <row r="13" spans="1:9" ht="12.75">
      <c r="A13" s="26" t="s">
        <v>32</v>
      </c>
      <c r="B13" s="25" t="s">
        <v>35</v>
      </c>
      <c r="C13" s="27">
        <v>-35124480.34</v>
      </c>
      <c r="D13" s="27"/>
      <c r="E13" s="28"/>
      <c r="F13" s="29" t="s">
        <v>86</v>
      </c>
      <c r="G13" t="s">
        <v>87</v>
      </c>
      <c r="H13" s="27">
        <v>395823241.75</v>
      </c>
      <c r="I13" s="28"/>
    </row>
    <row r="14" spans="1:9" ht="12.75">
      <c r="A14" s="26" t="s">
        <v>36</v>
      </c>
      <c r="B14" s="25" t="s">
        <v>37</v>
      </c>
      <c r="C14" s="27">
        <v>172193059.24</v>
      </c>
      <c r="D14" s="27"/>
      <c r="E14" s="28"/>
      <c r="F14" s="29" t="s">
        <v>88</v>
      </c>
      <c r="G14" t="s">
        <v>89</v>
      </c>
      <c r="H14" s="30">
        <v>5184426.15</v>
      </c>
      <c r="I14" s="28"/>
    </row>
    <row r="15" spans="1:8" ht="13.5" thickBot="1">
      <c r="A15" s="26" t="s">
        <v>38</v>
      </c>
      <c r="B15" s="25" t="s">
        <v>39</v>
      </c>
      <c r="C15" s="27">
        <v>15738780.13</v>
      </c>
      <c r="D15" s="27"/>
      <c r="E15" s="28"/>
      <c r="F15" s="2">
        <v>408</v>
      </c>
      <c r="G15" t="s">
        <v>147</v>
      </c>
      <c r="H15" s="31">
        <v>40035331.02</v>
      </c>
    </row>
    <row r="16" spans="1:9" ht="12.75">
      <c r="A16" s="26" t="s">
        <v>40</v>
      </c>
      <c r="B16" s="25" t="s">
        <v>41</v>
      </c>
      <c r="C16" s="27">
        <v>73517909.98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86347428.33</v>
      </c>
      <c r="D17" s="27"/>
      <c r="E17" s="28"/>
      <c r="G17" s="32" t="s">
        <v>300</v>
      </c>
      <c r="H17" s="27"/>
      <c r="I17" s="126">
        <f>SUM(H9:H15)</f>
        <v>673021590.3399999</v>
      </c>
    </row>
    <row r="18" spans="1:10" ht="12.75">
      <c r="A18" s="26" t="s">
        <v>112</v>
      </c>
      <c r="B18" s="25" t="s">
        <v>113</v>
      </c>
      <c r="C18" s="27">
        <v>236180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101902.33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23474003.81</v>
      </c>
      <c r="D20" s="27"/>
      <c r="E20" s="28"/>
    </row>
    <row r="21" spans="1:8" ht="13.5" thickBot="1">
      <c r="A21" s="26" t="s">
        <v>127</v>
      </c>
      <c r="B21" s="25" t="s">
        <v>128</v>
      </c>
      <c r="C21" s="31">
        <v>33509723.2</v>
      </c>
      <c r="D21" s="25"/>
      <c r="E21" s="28"/>
      <c r="F21" s="2">
        <v>503</v>
      </c>
      <c r="G21" t="s">
        <v>191</v>
      </c>
      <c r="H21" s="3">
        <v>480486734.56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275</v>
      </c>
      <c r="C23" s="27"/>
      <c r="D23" s="38">
        <f>SUM(C9:C21)</f>
        <v>6966698333.469999</v>
      </c>
      <c r="E23" s="28"/>
      <c r="G23" s="7" t="s">
        <v>301</v>
      </c>
      <c r="I23" s="18">
        <f>+H21</f>
        <v>480486734.56</v>
      </c>
    </row>
    <row r="24" spans="1:5" ht="12.75">
      <c r="A24" s="26"/>
      <c r="B24" s="25"/>
      <c r="C24" s="27"/>
      <c r="D24" s="27"/>
      <c r="E24" s="28"/>
    </row>
    <row r="25" spans="2:9" ht="12.75">
      <c r="B25" s="14" t="s">
        <v>47</v>
      </c>
      <c r="C25" s="27"/>
      <c r="D25" s="27"/>
      <c r="E25" s="28"/>
      <c r="G25" s="32" t="s">
        <v>269</v>
      </c>
      <c r="H25" s="34"/>
      <c r="I25" s="35">
        <f>+I17+I23</f>
        <v>1153508324.8999999</v>
      </c>
    </row>
    <row r="26" spans="1:8" ht="12.75">
      <c r="A26" s="26"/>
      <c r="B26" s="25"/>
      <c r="C26" s="27"/>
      <c r="D26" s="27"/>
      <c r="E26" s="28"/>
      <c r="H26" s="25"/>
    </row>
    <row r="27" spans="1:9" ht="12.75">
      <c r="A27" s="26" t="s">
        <v>48</v>
      </c>
      <c r="B27" s="25" t="s">
        <v>49</v>
      </c>
      <c r="C27" s="27">
        <v>1028559.6</v>
      </c>
      <c r="D27" s="27"/>
      <c r="E27" s="28"/>
      <c r="G27" s="7"/>
      <c r="H27" s="27"/>
      <c r="I27" s="28"/>
    </row>
    <row r="28" spans="1:9" ht="12.75">
      <c r="A28" s="26" t="s">
        <v>50</v>
      </c>
      <c r="B28" s="55" t="s">
        <v>250</v>
      </c>
      <c r="C28" s="27">
        <v>-856807.24</v>
      </c>
      <c r="D28" s="27"/>
      <c r="E28" s="28"/>
      <c r="F28" s="141" t="s">
        <v>223</v>
      </c>
      <c r="G28" s="141"/>
      <c r="H28" s="141"/>
      <c r="I28" s="141"/>
    </row>
    <row r="29" spans="1:9" ht="12.75">
      <c r="A29" s="26" t="s">
        <v>52</v>
      </c>
      <c r="B29" s="25" t="s">
        <v>54</v>
      </c>
      <c r="C29" s="27">
        <v>293442355.53</v>
      </c>
      <c r="D29" s="27"/>
      <c r="E29" s="28"/>
      <c r="F29" s="29"/>
      <c r="H29" s="27"/>
      <c r="I29" s="37"/>
    </row>
    <row r="30" spans="1:9" ht="12.75">
      <c r="A30" s="26" t="s">
        <v>53</v>
      </c>
      <c r="B30" s="55" t="s">
        <v>315</v>
      </c>
      <c r="C30" s="27">
        <v>-183096540.32</v>
      </c>
      <c r="D30" s="27"/>
      <c r="E30" s="28"/>
      <c r="F30" s="29" t="s">
        <v>95</v>
      </c>
      <c r="G30" t="s">
        <v>96</v>
      </c>
      <c r="H30" s="27">
        <v>3719839362.21</v>
      </c>
      <c r="I30" s="28"/>
    </row>
    <row r="31" spans="1:9" ht="12.75">
      <c r="A31" s="26" t="s">
        <v>55</v>
      </c>
      <c r="B31" s="25" t="s">
        <v>56</v>
      </c>
      <c r="C31" s="27">
        <v>70550248.12</v>
      </c>
      <c r="D31" s="27"/>
      <c r="E31" s="28"/>
      <c r="F31" s="29" t="s">
        <v>97</v>
      </c>
      <c r="G31" t="s">
        <v>98</v>
      </c>
      <c r="H31" s="27">
        <v>1846080.76</v>
      </c>
      <c r="I31" s="28"/>
    </row>
    <row r="32" spans="1:9" ht="12.75">
      <c r="A32" s="26" t="s">
        <v>57</v>
      </c>
      <c r="B32" s="55" t="s">
        <v>310</v>
      </c>
      <c r="C32" s="27">
        <v>-53461873.1</v>
      </c>
      <c r="D32" s="27"/>
      <c r="E32" s="28"/>
      <c r="F32" s="29" t="s">
        <v>99</v>
      </c>
      <c r="G32" t="s">
        <v>100</v>
      </c>
      <c r="H32" s="27">
        <v>2227813471.42</v>
      </c>
      <c r="I32" s="28"/>
    </row>
    <row r="33" spans="1:9" ht="12.75">
      <c r="A33" s="26" t="s">
        <v>58</v>
      </c>
      <c r="B33" s="25" t="s">
        <v>59</v>
      </c>
      <c r="C33" s="27">
        <v>140512242.65</v>
      </c>
      <c r="D33" s="27"/>
      <c r="E33" s="28"/>
      <c r="F33" s="29" t="s">
        <v>101</v>
      </c>
      <c r="G33" t="s">
        <v>195</v>
      </c>
      <c r="H33" s="27">
        <f>+'Resultado set 10'!E30</f>
        <v>2703034374.05</v>
      </c>
      <c r="I33" s="3"/>
    </row>
    <row r="34" spans="1:8" ht="12.75">
      <c r="A34" s="26" t="s">
        <v>60</v>
      </c>
      <c r="B34" s="55" t="s">
        <v>204</v>
      </c>
      <c r="C34" s="27">
        <v>-64556543.86</v>
      </c>
      <c r="D34" s="27"/>
      <c r="E34" s="28"/>
      <c r="F34" s="29" t="s">
        <v>103</v>
      </c>
      <c r="G34" t="s">
        <v>104</v>
      </c>
      <c r="H34" s="30"/>
    </row>
    <row r="35" spans="1:8" ht="13.5" thickBot="1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134</v>
      </c>
      <c r="G35" t="s">
        <v>157</v>
      </c>
      <c r="H35" s="31">
        <v>-32132610.69</v>
      </c>
    </row>
    <row r="36" spans="1:8" ht="12.75">
      <c r="A36" s="26" t="s">
        <v>63</v>
      </c>
      <c r="B36" s="55" t="s">
        <v>208</v>
      </c>
      <c r="C36" s="27">
        <v>-55368696.37</v>
      </c>
      <c r="D36" s="27"/>
      <c r="E36" s="28"/>
      <c r="H36" s="25"/>
    </row>
    <row r="37" spans="1:9" ht="12.75">
      <c r="A37" s="26" t="s">
        <v>64</v>
      </c>
      <c r="B37" s="25" t="s">
        <v>65</v>
      </c>
      <c r="C37" s="27">
        <v>36158361.9</v>
      </c>
      <c r="D37" s="27"/>
      <c r="E37" s="28"/>
      <c r="G37" s="10" t="s">
        <v>281</v>
      </c>
      <c r="H37" s="6"/>
      <c r="I37" s="123">
        <f>SUM(H30:H35)</f>
        <v>8620400677.75</v>
      </c>
    </row>
    <row r="38" spans="1:8" ht="12.75">
      <c r="A38" s="26" t="s">
        <v>66</v>
      </c>
      <c r="B38" s="25" t="s">
        <v>67</v>
      </c>
      <c r="C38" s="27">
        <v>196805676.62</v>
      </c>
      <c r="D38" s="27"/>
      <c r="E38" s="28"/>
      <c r="F38" s="28"/>
      <c r="H38" s="25"/>
    </row>
    <row r="39" spans="1:8" ht="12.75">
      <c r="A39" s="26" t="s">
        <v>68</v>
      </c>
      <c r="B39" s="55" t="s">
        <v>205</v>
      </c>
      <c r="C39" s="27">
        <v>-87362610.17</v>
      </c>
      <c r="D39" s="27"/>
      <c r="E39" s="28"/>
      <c r="F39" s="28"/>
      <c r="H39" s="25"/>
    </row>
    <row r="40" spans="1:9" ht="12.75">
      <c r="A40" s="39">
        <v>216</v>
      </c>
      <c r="B40" s="25" t="s">
        <v>69</v>
      </c>
      <c r="C40" s="27">
        <v>923059.38</v>
      </c>
      <c r="D40" s="27"/>
      <c r="E40" s="28"/>
      <c r="G40" s="10" t="s">
        <v>282</v>
      </c>
      <c r="H40" s="6"/>
      <c r="I40" s="123">
        <f>+I25+I37</f>
        <v>9773909002.65</v>
      </c>
    </row>
    <row r="41" spans="1:5" ht="12.75">
      <c r="A41" s="39">
        <v>217</v>
      </c>
      <c r="B41" s="55" t="s">
        <v>316</v>
      </c>
      <c r="C41" s="27">
        <v>-630181.93</v>
      </c>
      <c r="D41" s="27"/>
      <c r="E41" s="28"/>
    </row>
    <row r="42" spans="1:5" ht="12.75">
      <c r="A42" s="39">
        <v>218</v>
      </c>
      <c r="B42" s="25" t="s">
        <v>70</v>
      </c>
      <c r="C42" s="27">
        <v>629369051.54</v>
      </c>
      <c r="D42" s="27"/>
      <c r="E42" s="28"/>
    </row>
    <row r="43" spans="1:8" ht="12.75">
      <c r="A43" s="39">
        <v>219</v>
      </c>
      <c r="B43" s="55" t="s">
        <v>207</v>
      </c>
      <c r="C43" s="27">
        <v>-543108559.53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738014386.12</v>
      </c>
      <c r="D44" s="27"/>
      <c r="E44" s="28"/>
      <c r="H44" s="25"/>
      <c r="I44" s="8">
        <f>+D63-I40</f>
        <v>0</v>
      </c>
    </row>
    <row r="45" spans="1:8" ht="12.75">
      <c r="A45" s="39">
        <v>222</v>
      </c>
      <c r="B45" s="55" t="s">
        <v>209</v>
      </c>
      <c r="C45" s="27">
        <v>-29792639.4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145528223.71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-80721118.86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2792030829.7499995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E52" s="8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11703463.13</v>
      </c>
      <c r="D54" s="27"/>
      <c r="H54" s="25"/>
    </row>
    <row r="55" spans="1:8" ht="12.75">
      <c r="A55" s="39">
        <v>303</v>
      </c>
      <c r="B55" s="25" t="s">
        <v>51</v>
      </c>
      <c r="C55" s="27">
        <v>-8072503.19</v>
      </c>
      <c r="D55" s="27"/>
      <c r="H55" s="25"/>
    </row>
    <row r="56" spans="1:8" ht="12.75">
      <c r="A56" s="39">
        <v>304</v>
      </c>
      <c r="B56" s="25" t="s">
        <v>76</v>
      </c>
      <c r="C56" s="27">
        <v>1340318.36</v>
      </c>
      <c r="D56" s="27"/>
      <c r="H56" s="25"/>
    </row>
    <row r="57" spans="1:8" ht="12.75">
      <c r="A57" s="39">
        <v>306</v>
      </c>
      <c r="B57" s="25" t="s">
        <v>77</v>
      </c>
      <c r="C57" s="27">
        <v>1102006</v>
      </c>
      <c r="D57" s="27"/>
      <c r="H57" s="25"/>
    </row>
    <row r="58" spans="1:8" ht="12.75">
      <c r="A58" s="39">
        <v>308</v>
      </c>
      <c r="B58" s="25" t="s">
        <v>79</v>
      </c>
      <c r="C58" s="30">
        <v>8685568.38</v>
      </c>
      <c r="D58" s="27"/>
      <c r="H58" s="25"/>
    </row>
    <row r="59" spans="1:8" ht="13.5" thickBot="1">
      <c r="A59" s="39">
        <v>309</v>
      </c>
      <c r="B59" s="25" t="s">
        <v>133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15179839.430000002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286</v>
      </c>
      <c r="C63" s="6"/>
      <c r="D63" s="123">
        <f>SUM(D23:D61)</f>
        <v>9773909002.65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+D63-I40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28:I28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G35" sqref="G35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3.421875" style="0" customWidth="1"/>
    <col min="5" max="5" width="18.421875" style="0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329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2">
        <v>801</v>
      </c>
      <c r="B7" t="s">
        <v>149</v>
      </c>
      <c r="C7" s="45">
        <v>100312966.92</v>
      </c>
      <c r="D7" s="131">
        <f aca="true" t="shared" si="0" ref="D7:D12">+C7/$E$14</f>
        <v>0.02000469772681438</v>
      </c>
    </row>
    <row r="8" spans="1:5" ht="12.75">
      <c r="A8" s="1" t="s">
        <v>150</v>
      </c>
      <c r="B8" t="s">
        <v>194</v>
      </c>
      <c r="C8" s="45">
        <v>4759125879.09</v>
      </c>
      <c r="D8" s="131">
        <f t="shared" si="0"/>
        <v>0.9490784449729366</v>
      </c>
      <c r="E8" s="45"/>
    </row>
    <row r="9" spans="1:5" ht="12.75">
      <c r="A9" s="1">
        <v>803</v>
      </c>
      <c r="B9" t="s">
        <v>4</v>
      </c>
      <c r="C9" s="45">
        <v>143896632.43</v>
      </c>
      <c r="D9" s="131">
        <f t="shared" si="0"/>
        <v>0.02869627650395754</v>
      </c>
      <c r="E9" s="45"/>
    </row>
    <row r="10" spans="1:5" ht="12.75">
      <c r="A10" s="1" t="s">
        <v>180</v>
      </c>
      <c r="B10" t="s">
        <v>181</v>
      </c>
      <c r="C10" s="45">
        <v>8277005.72</v>
      </c>
      <c r="D10" s="131">
        <f t="shared" si="0"/>
        <v>0.0016506240678113284</v>
      </c>
      <c r="E10" s="45"/>
    </row>
    <row r="11" spans="1:5" ht="12.75">
      <c r="A11" s="1" t="s">
        <v>182</v>
      </c>
      <c r="B11" t="s">
        <v>183</v>
      </c>
      <c r="C11" s="45">
        <v>2842201.69</v>
      </c>
      <c r="D11" s="131">
        <f t="shared" si="0"/>
        <v>0.0005667999604919969</v>
      </c>
      <c r="E11" s="45"/>
    </row>
    <row r="12" spans="1:5" ht="13.5" thickBot="1">
      <c r="A12" s="1" t="s">
        <v>151</v>
      </c>
      <c r="B12" t="s">
        <v>152</v>
      </c>
      <c r="C12" s="46">
        <v>15829.52</v>
      </c>
      <c r="D12" s="131">
        <f t="shared" si="0"/>
        <v>3.156767988061845E-06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294</v>
      </c>
      <c r="C14" s="107"/>
      <c r="D14" s="107"/>
      <c r="E14" s="108">
        <f>SUM(C7:C12)</f>
        <v>5014470515.370001</v>
      </c>
    </row>
    <row r="15" ht="12.75">
      <c r="A15" s="1"/>
    </row>
    <row r="16" ht="12.75">
      <c r="A16" s="1"/>
    </row>
    <row r="17" spans="1:5" ht="12.75">
      <c r="A17" s="140" t="s">
        <v>296</v>
      </c>
      <c r="B17" s="140"/>
      <c r="C17" s="140"/>
      <c r="D17" s="140"/>
      <c r="E17" s="140"/>
    </row>
    <row r="18" ht="12.75">
      <c r="A18" s="1"/>
    </row>
    <row r="19" spans="1:5" ht="12.75">
      <c r="A19" s="1" t="s">
        <v>9</v>
      </c>
      <c r="B19" t="s">
        <v>10</v>
      </c>
      <c r="C19" s="45">
        <v>1447934278.83</v>
      </c>
      <c r="D19" s="131">
        <f>+C19/$E$27</f>
        <v>0.5482526623125511</v>
      </c>
      <c r="E19" s="45"/>
    </row>
    <row r="20" spans="1:5" ht="12.75">
      <c r="A20" s="1" t="s">
        <v>11</v>
      </c>
      <c r="B20" s="55" t="s">
        <v>247</v>
      </c>
      <c r="C20" s="45">
        <v>449336021.08</v>
      </c>
      <c r="D20" s="131">
        <f aca="true" t="shared" si="1" ref="D20:D25">+C20/$E$27</f>
        <v>0.1701387096305924</v>
      </c>
      <c r="E20" s="45"/>
    </row>
    <row r="21" spans="1:5" ht="12.75">
      <c r="A21" s="1" t="s">
        <v>12</v>
      </c>
      <c r="B21" t="s">
        <v>13</v>
      </c>
      <c r="C21" s="45">
        <v>32898921.76</v>
      </c>
      <c r="D21" s="131">
        <f t="shared" si="1"/>
        <v>0.01245700285285532</v>
      </c>
      <c r="E21" s="45"/>
    </row>
    <row r="22" spans="1:5" ht="12.75">
      <c r="A22" s="1" t="s">
        <v>14</v>
      </c>
      <c r="B22" t="s">
        <v>15</v>
      </c>
      <c r="C22" s="45">
        <v>645853535.22</v>
      </c>
      <c r="D22" s="131">
        <f t="shared" si="1"/>
        <v>0.24454902776005855</v>
      </c>
      <c r="E22" s="45"/>
    </row>
    <row r="23" spans="1:4" ht="12.75">
      <c r="A23" s="1">
        <v>905</v>
      </c>
      <c r="B23" t="s">
        <v>17</v>
      </c>
      <c r="C23" s="45">
        <v>2302736.94</v>
      </c>
      <c r="D23" s="131">
        <f t="shared" si="1"/>
        <v>0.0008719191723125739</v>
      </c>
    </row>
    <row r="24" spans="1:5" ht="12.75">
      <c r="A24" s="1" t="s">
        <v>18</v>
      </c>
      <c r="B24" t="s">
        <v>19</v>
      </c>
      <c r="C24" s="47">
        <v>62106953.2</v>
      </c>
      <c r="D24" s="131">
        <f t="shared" si="1"/>
        <v>0.02351646959248405</v>
      </c>
      <c r="E24" s="45"/>
    </row>
    <row r="25" spans="1:5" ht="13.5" thickBot="1">
      <c r="A25" s="2">
        <v>911</v>
      </c>
      <c r="B25" t="s">
        <v>21</v>
      </c>
      <c r="C25" s="46">
        <v>565724.73</v>
      </c>
      <c r="D25" s="131">
        <f t="shared" si="1"/>
        <v>0.00021420867914610965</v>
      </c>
      <c r="E25" s="45"/>
    </row>
    <row r="26" spans="3:5" ht="12.75">
      <c r="C26" s="45"/>
      <c r="D26" s="45"/>
      <c r="E26" s="45"/>
    </row>
    <row r="27" spans="2:5" ht="12.75">
      <c r="B27" s="24" t="s">
        <v>295</v>
      </c>
      <c r="C27" s="24"/>
      <c r="D27" s="24"/>
      <c r="E27" s="109">
        <f>SUM(C19:C25)</f>
        <v>2640998171.7599998</v>
      </c>
    </row>
    <row r="28" spans="3:5" ht="12.75">
      <c r="C28" s="45"/>
      <c r="D28" s="45"/>
      <c r="E28" s="45"/>
    </row>
    <row r="29" spans="2:5" ht="12.75">
      <c r="B29" s="24" t="s">
        <v>273</v>
      </c>
      <c r="C29" s="24"/>
      <c r="D29" s="24"/>
      <c r="E29" s="109">
        <f>+E14-E27</f>
        <v>2373472343.610001</v>
      </c>
    </row>
    <row r="30" ht="12.75">
      <c r="E30" s="43">
        <f>+E29-'Balance junio 10'!H35</f>
        <v>0</v>
      </c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6">
      <selection activeCell="B27" sqref="B27:B48"/>
    </sheetView>
  </sheetViews>
  <sheetFormatPr defaultColWidth="11.421875" defaultRowHeight="12.75"/>
  <cols>
    <col min="2" max="2" width="46.8515625" style="0" customWidth="1"/>
    <col min="3" max="3" width="18.140625" style="0" bestFit="1" customWidth="1"/>
    <col min="4" max="4" width="18.281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266</v>
      </c>
      <c r="B2" s="136"/>
      <c r="C2" s="136"/>
      <c r="D2" s="136"/>
      <c r="E2" s="24"/>
      <c r="F2" s="136" t="s">
        <v>266</v>
      </c>
      <c r="G2" s="136"/>
      <c r="H2" s="136"/>
      <c r="I2" s="136"/>
    </row>
    <row r="3" spans="1:9" ht="12.75">
      <c r="A3" s="136" t="s">
        <v>330</v>
      </c>
      <c r="B3" s="136"/>
      <c r="C3" s="136"/>
      <c r="D3" s="136"/>
      <c r="E3" s="24"/>
      <c r="F3" s="136" t="str">
        <f>+A3</f>
        <v>Al 30 de junio del 2010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9" t="s">
        <v>278</v>
      </c>
      <c r="G5" s="139"/>
      <c r="H5" s="139"/>
      <c r="I5" s="139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1867962</v>
      </c>
      <c r="D9" s="27"/>
      <c r="E9" s="28"/>
      <c r="F9" s="29">
        <v>400</v>
      </c>
      <c r="G9" t="s">
        <v>114</v>
      </c>
      <c r="H9" s="27">
        <v>37721627.83</v>
      </c>
      <c r="I9" s="28"/>
    </row>
    <row r="10" spans="1:8" ht="12.75">
      <c r="A10" s="26" t="s">
        <v>30</v>
      </c>
      <c r="B10" s="25" t="s">
        <v>31</v>
      </c>
      <c r="C10" s="27">
        <v>1458237612.64</v>
      </c>
      <c r="D10" s="27"/>
      <c r="E10" s="28"/>
      <c r="F10" s="2">
        <v>401</v>
      </c>
      <c r="G10" t="s">
        <v>83</v>
      </c>
      <c r="H10" s="3">
        <v>956083</v>
      </c>
    </row>
    <row r="11" spans="1:8" ht="12.75">
      <c r="A11" s="26" t="s">
        <v>34</v>
      </c>
      <c r="B11" s="25" t="s">
        <v>111</v>
      </c>
      <c r="C11" s="27">
        <v>4623000000</v>
      </c>
      <c r="D11" s="27"/>
      <c r="E11" s="28"/>
      <c r="F11" s="2">
        <v>402</v>
      </c>
      <c r="G11" t="s">
        <v>187</v>
      </c>
      <c r="H11" s="3">
        <v>46072.51</v>
      </c>
    </row>
    <row r="12" spans="1:8" ht="12.75">
      <c r="A12" s="26" t="s">
        <v>110</v>
      </c>
      <c r="B12" s="25" t="s">
        <v>33</v>
      </c>
      <c r="C12" s="27">
        <v>100984425.64</v>
      </c>
      <c r="D12" s="27"/>
      <c r="E12" s="28"/>
      <c r="F12" s="29" t="s">
        <v>84</v>
      </c>
      <c r="G12" t="s">
        <v>188</v>
      </c>
      <c r="H12" s="3">
        <v>261968021.05</v>
      </c>
    </row>
    <row r="13" spans="1:9" ht="12.75">
      <c r="A13" s="26" t="s">
        <v>32</v>
      </c>
      <c r="B13" s="25" t="s">
        <v>35</v>
      </c>
      <c r="C13" s="27">
        <v>-34991689.62</v>
      </c>
      <c r="D13" s="27"/>
      <c r="E13" s="28"/>
      <c r="F13" s="29" t="s">
        <v>86</v>
      </c>
      <c r="G13" t="s">
        <v>87</v>
      </c>
      <c r="H13" s="27">
        <v>277221465.96</v>
      </c>
      <c r="I13" s="28"/>
    </row>
    <row r="14" spans="1:9" ht="12.75">
      <c r="A14" s="26" t="s">
        <v>36</v>
      </c>
      <c r="B14" s="25" t="s">
        <v>37</v>
      </c>
      <c r="C14" s="27">
        <v>270573052.07</v>
      </c>
      <c r="D14" s="27"/>
      <c r="E14" s="28"/>
      <c r="F14" s="29" t="s">
        <v>88</v>
      </c>
      <c r="G14" t="s">
        <v>89</v>
      </c>
      <c r="H14" s="30">
        <v>11529456.29</v>
      </c>
      <c r="I14" s="28"/>
    </row>
    <row r="15" spans="1:8" ht="13.5" thickBot="1">
      <c r="A15" s="26" t="s">
        <v>38</v>
      </c>
      <c r="B15" s="25" t="s">
        <v>39</v>
      </c>
      <c r="C15" s="27">
        <v>14018472.85</v>
      </c>
      <c r="D15" s="27"/>
      <c r="E15" s="28"/>
      <c r="F15" s="2">
        <v>408</v>
      </c>
      <c r="G15" t="s">
        <v>147</v>
      </c>
      <c r="H15" s="31">
        <v>40236626.68</v>
      </c>
    </row>
    <row r="16" spans="1:9" ht="12.75">
      <c r="A16" s="26" t="s">
        <v>40</v>
      </c>
      <c r="B16" s="25" t="s">
        <v>41</v>
      </c>
      <c r="C16" s="27">
        <v>64191429.14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88349452.59</v>
      </c>
      <c r="D17" s="27"/>
      <c r="E17" s="28"/>
      <c r="G17" s="32" t="s">
        <v>300</v>
      </c>
      <c r="H17" s="27"/>
      <c r="I17" s="126">
        <f>SUM(H9:H15)</f>
        <v>629679353.3199998</v>
      </c>
    </row>
    <row r="18" spans="1:10" ht="12.75">
      <c r="A18" s="26" t="s">
        <v>112</v>
      </c>
      <c r="B18" s="25" t="s">
        <v>113</v>
      </c>
      <c r="C18" s="27">
        <v>489861.78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101084.94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17410316.48</v>
      </c>
      <c r="D20" s="27"/>
      <c r="E20" s="28"/>
    </row>
    <row r="21" spans="1:8" ht="13.5" thickBot="1">
      <c r="A21" s="26" t="s">
        <v>127</v>
      </c>
      <c r="B21" s="25" t="s">
        <v>128</v>
      </c>
      <c r="C21" s="31">
        <v>33509723.2</v>
      </c>
      <c r="D21" s="25"/>
      <c r="E21" s="28"/>
      <c r="F21" s="2">
        <v>503</v>
      </c>
      <c r="G21" t="s">
        <v>191</v>
      </c>
      <c r="H21" s="3">
        <v>567953792.29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275</v>
      </c>
      <c r="C23" s="27"/>
      <c r="D23" s="38">
        <f>SUM(C9:C21)</f>
        <v>6637741703.71</v>
      </c>
      <c r="E23" s="28"/>
      <c r="G23" s="7" t="s">
        <v>301</v>
      </c>
      <c r="I23" s="18">
        <f>+H21</f>
        <v>567953792.29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1028559.6</v>
      </c>
      <c r="D27" s="27"/>
      <c r="E27" s="28"/>
      <c r="G27" s="32" t="s">
        <v>319</v>
      </c>
      <c r="H27" s="34"/>
      <c r="I27" s="35">
        <f>+I17+I23</f>
        <v>1197633145.6099997</v>
      </c>
    </row>
    <row r="28" spans="1:8" ht="12.75">
      <c r="A28" s="26" t="s">
        <v>50</v>
      </c>
      <c r="B28" s="55" t="s">
        <v>250</v>
      </c>
      <c r="C28" s="27">
        <v>-849195.58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294005701.01</v>
      </c>
      <c r="D29" s="27"/>
      <c r="E29" s="28"/>
      <c r="G29" s="7"/>
      <c r="H29" s="27"/>
      <c r="I29" s="28"/>
    </row>
    <row r="30" spans="1:9" ht="12.75">
      <c r="A30" s="26" t="s">
        <v>53</v>
      </c>
      <c r="B30" s="55" t="s">
        <v>315</v>
      </c>
      <c r="C30" s="27">
        <v>-179954324.57</v>
      </c>
      <c r="D30" s="27"/>
      <c r="E30" s="28"/>
      <c r="F30" s="141" t="s">
        <v>223</v>
      </c>
      <c r="G30" s="141"/>
      <c r="H30" s="141"/>
      <c r="I30" s="141"/>
    </row>
    <row r="31" spans="1:9" ht="12.75">
      <c r="A31" s="26" t="s">
        <v>55</v>
      </c>
      <c r="B31" s="25" t="s">
        <v>56</v>
      </c>
      <c r="C31" s="27">
        <v>70683923.59</v>
      </c>
      <c r="D31" s="27"/>
      <c r="E31" s="28"/>
      <c r="F31" s="29"/>
      <c r="H31" s="27"/>
      <c r="I31" s="37"/>
    </row>
    <row r="32" spans="1:9" ht="12.75">
      <c r="A32" s="26" t="s">
        <v>57</v>
      </c>
      <c r="B32" s="55" t="s">
        <v>310</v>
      </c>
      <c r="C32" s="27">
        <v>-53505425.47</v>
      </c>
      <c r="D32" s="27"/>
      <c r="E32" s="28"/>
      <c r="F32" s="29" t="s">
        <v>95</v>
      </c>
      <c r="G32" t="s">
        <v>96</v>
      </c>
      <c r="H32" s="27">
        <v>3719839362.21</v>
      </c>
      <c r="I32" s="28"/>
    </row>
    <row r="33" spans="1:9" ht="12.75">
      <c r="A33" s="26" t="s">
        <v>58</v>
      </c>
      <c r="B33" s="25" t="s">
        <v>59</v>
      </c>
      <c r="C33" s="27">
        <v>140512242.65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60</v>
      </c>
      <c r="B34" s="55" t="s">
        <v>204</v>
      </c>
      <c r="C34" s="27">
        <v>-61348843.27</v>
      </c>
      <c r="D34" s="27"/>
      <c r="E34" s="28"/>
      <c r="F34" s="29" t="s">
        <v>99</v>
      </c>
      <c r="G34" t="s">
        <v>100</v>
      </c>
      <c r="H34" s="27">
        <v>2214753311.42</v>
      </c>
      <c r="I34" s="28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101</v>
      </c>
      <c r="G35" t="s">
        <v>195</v>
      </c>
      <c r="H35" s="27">
        <v>2373472343.61</v>
      </c>
      <c r="I35" s="3"/>
    </row>
    <row r="36" spans="1:8" ht="12.75">
      <c r="A36" s="26" t="s">
        <v>63</v>
      </c>
      <c r="B36" s="55" t="s">
        <v>208</v>
      </c>
      <c r="C36" s="27">
        <v>-54562311.88</v>
      </c>
      <c r="D36" s="27"/>
      <c r="E36" s="28"/>
      <c r="F36" s="29" t="s">
        <v>103</v>
      </c>
      <c r="G36" t="s">
        <v>104</v>
      </c>
      <c r="H36" s="30"/>
    </row>
    <row r="37" spans="1:8" ht="13.5" thickBot="1">
      <c r="A37" s="26" t="s">
        <v>64</v>
      </c>
      <c r="B37" s="25" t="s">
        <v>65</v>
      </c>
      <c r="C37" s="27">
        <v>36158361.9</v>
      </c>
      <c r="D37" s="27"/>
      <c r="E37" s="28"/>
      <c r="F37" s="29" t="s">
        <v>134</v>
      </c>
      <c r="G37" t="s">
        <v>157</v>
      </c>
      <c r="H37" s="31">
        <v>-51965403</v>
      </c>
    </row>
    <row r="38" spans="1:8" ht="12.75">
      <c r="A38" s="26" t="s">
        <v>66</v>
      </c>
      <c r="B38" s="25" t="s">
        <v>67</v>
      </c>
      <c r="C38" s="27">
        <v>196805676.62</v>
      </c>
      <c r="D38" s="27"/>
      <c r="E38" s="28"/>
      <c r="H38" s="25"/>
    </row>
    <row r="39" spans="1:9" ht="12.75">
      <c r="A39" s="26" t="s">
        <v>68</v>
      </c>
      <c r="B39" s="55" t="s">
        <v>205</v>
      </c>
      <c r="C39" s="27">
        <v>-85402255.07</v>
      </c>
      <c r="D39" s="27"/>
      <c r="E39" s="28"/>
      <c r="F39" s="10" t="s">
        <v>281</v>
      </c>
      <c r="G39" s="6"/>
      <c r="H39" s="6"/>
      <c r="I39" s="125">
        <f>SUM(H32:H37)</f>
        <v>8257945695</v>
      </c>
    </row>
    <row r="40" spans="1:8" ht="12.75">
      <c r="A40" s="39">
        <v>216</v>
      </c>
      <c r="B40" s="25" t="s">
        <v>69</v>
      </c>
      <c r="C40" s="27">
        <v>923059.38</v>
      </c>
      <c r="D40" s="27"/>
      <c r="E40" s="28"/>
      <c r="F40" s="28"/>
      <c r="H40" s="25"/>
    </row>
    <row r="41" spans="1:8" ht="12.75">
      <c r="A41" s="39">
        <v>217</v>
      </c>
      <c r="B41" s="55" t="s">
        <v>316</v>
      </c>
      <c r="C41" s="27">
        <v>-610251.31</v>
      </c>
      <c r="D41" s="27"/>
      <c r="E41" s="28"/>
      <c r="F41" s="28"/>
      <c r="H41" s="25"/>
    </row>
    <row r="42" spans="1:9" ht="12.75">
      <c r="A42" s="39">
        <v>218</v>
      </c>
      <c r="B42" s="25" t="s">
        <v>70</v>
      </c>
      <c r="C42" s="27">
        <v>652364891.97</v>
      </c>
      <c r="D42" s="27"/>
      <c r="E42" s="28"/>
      <c r="F42" s="10" t="s">
        <v>282</v>
      </c>
      <c r="G42" s="6"/>
      <c r="H42" s="6"/>
      <c r="I42" s="123">
        <f>+I27+I39</f>
        <v>9455578840.61</v>
      </c>
    </row>
    <row r="43" spans="1:8" ht="12.75">
      <c r="A43" s="39">
        <v>219</v>
      </c>
      <c r="B43" s="55" t="s">
        <v>207</v>
      </c>
      <c r="C43" s="27">
        <v>-556639697.81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724954226.12</v>
      </c>
      <c r="D44" s="27"/>
      <c r="E44" s="28"/>
      <c r="H44" s="25"/>
      <c r="I44" s="8">
        <f>+D63-I42</f>
        <v>0</v>
      </c>
    </row>
    <row r="45" spans="1:8" ht="12.75">
      <c r="A45" s="39">
        <v>222</v>
      </c>
      <c r="B45" s="55" t="s">
        <v>209</v>
      </c>
      <c r="C45" s="27">
        <v>-24827199.51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145528223.71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-76680656.02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2807238941.4199996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E52" s="8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11620263.13</v>
      </c>
      <c r="D54" s="27"/>
      <c r="H54" s="25"/>
    </row>
    <row r="55" spans="1:8" ht="12.75">
      <c r="A55" s="39">
        <v>303</v>
      </c>
      <c r="B55" s="25" t="s">
        <v>51</v>
      </c>
      <c r="C55" s="27">
        <v>-7790595.53</v>
      </c>
      <c r="D55" s="27"/>
      <c r="H55" s="25"/>
    </row>
    <row r="56" spans="1:8" ht="12.75">
      <c r="A56" s="39">
        <v>304</v>
      </c>
      <c r="B56" s="25" t="s">
        <v>76</v>
      </c>
      <c r="C56" s="27">
        <v>1340318.36</v>
      </c>
      <c r="D56" s="27"/>
      <c r="H56" s="25"/>
    </row>
    <row r="57" spans="1:8" ht="12.75">
      <c r="A57" s="39">
        <v>306</v>
      </c>
      <c r="B57" s="25" t="s">
        <v>77</v>
      </c>
      <c r="C57" s="27">
        <v>1102006</v>
      </c>
      <c r="D57" s="27"/>
      <c r="H57" s="25"/>
    </row>
    <row r="58" spans="1:8" ht="12.75">
      <c r="A58" s="39">
        <v>308</v>
      </c>
      <c r="B58" s="25" t="s">
        <v>79</v>
      </c>
      <c r="C58" s="30">
        <v>3905216.77</v>
      </c>
      <c r="D58" s="27"/>
      <c r="H58" s="25"/>
    </row>
    <row r="59" spans="1:8" ht="13.5" thickBot="1">
      <c r="A59" s="39">
        <v>309</v>
      </c>
      <c r="B59" s="25" t="s">
        <v>133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10598195.48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286</v>
      </c>
      <c r="C63" s="6"/>
      <c r="D63" s="123">
        <f>SUM(D23:D61)</f>
        <v>9455578840.609999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+D63-I42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F32" sqref="F32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2.421875" style="0" customWidth="1"/>
    <col min="5" max="5" width="18.421875" style="0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331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2">
        <v>801</v>
      </c>
      <c r="B7" t="s">
        <v>149</v>
      </c>
      <c r="C7" s="45">
        <v>326949</v>
      </c>
      <c r="D7" s="131">
        <f aca="true" t="shared" si="0" ref="D7:D12">+C7/$E$14</f>
        <v>9.849104787397044E-05</v>
      </c>
    </row>
    <row r="8" spans="1:5" ht="12.75">
      <c r="A8" s="1" t="s">
        <v>150</v>
      </c>
      <c r="B8" t="s">
        <v>194</v>
      </c>
      <c r="C8" s="45">
        <v>3246979724.32</v>
      </c>
      <c r="D8" s="131">
        <f t="shared" si="0"/>
        <v>0.9781294191871285</v>
      </c>
      <c r="E8" s="45"/>
    </row>
    <row r="9" spans="1:5" ht="12.75">
      <c r="A9" s="1">
        <v>803</v>
      </c>
      <c r="B9" t="s">
        <v>4</v>
      </c>
      <c r="C9" s="45">
        <v>63548246.34</v>
      </c>
      <c r="D9" s="131">
        <f t="shared" si="0"/>
        <v>0.01914345470571804</v>
      </c>
      <c r="E9" s="45"/>
    </row>
    <row r="10" spans="1:5" ht="12.75">
      <c r="A10" s="1" t="s">
        <v>180</v>
      </c>
      <c r="B10" t="s">
        <v>181</v>
      </c>
      <c r="C10" s="45">
        <v>6471348.37</v>
      </c>
      <c r="D10" s="131">
        <f t="shared" si="0"/>
        <v>0.0019494474126509351</v>
      </c>
      <c r="E10" s="45"/>
    </row>
    <row r="11" spans="1:5" ht="12.75">
      <c r="A11" s="1" t="s">
        <v>182</v>
      </c>
      <c r="B11" t="s">
        <v>183</v>
      </c>
      <c r="C11" s="45">
        <v>2226597.38</v>
      </c>
      <c r="D11" s="131">
        <f t="shared" si="0"/>
        <v>0.0006707465358500473</v>
      </c>
      <c r="E11" s="45"/>
    </row>
    <row r="12" spans="1:5" ht="13.5" thickBot="1">
      <c r="A12" s="1" t="s">
        <v>151</v>
      </c>
      <c r="B12" t="s">
        <v>152</v>
      </c>
      <c r="C12" s="46">
        <v>28020.95</v>
      </c>
      <c r="D12" s="131">
        <f t="shared" si="0"/>
        <v>8.44111077851326E-06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294</v>
      </c>
      <c r="C14" s="107"/>
      <c r="D14" s="107"/>
      <c r="E14" s="108">
        <f>SUM(C7:C12)</f>
        <v>3319580886.36</v>
      </c>
    </row>
    <row r="15" ht="12.75">
      <c r="A15" s="1"/>
    </row>
    <row r="16" ht="12.75">
      <c r="A16" s="1"/>
    </row>
    <row r="17" spans="1:5" ht="12.75">
      <c r="A17" s="140" t="s">
        <v>296</v>
      </c>
      <c r="B17" s="140"/>
      <c r="C17" s="140"/>
      <c r="D17" s="140"/>
      <c r="E17" s="140"/>
    </row>
    <row r="18" ht="12.75">
      <c r="A18" s="1"/>
    </row>
    <row r="19" spans="1:5" ht="12.75">
      <c r="A19" s="1" t="s">
        <v>9</v>
      </c>
      <c r="B19" t="s">
        <v>10</v>
      </c>
      <c r="C19" s="45">
        <v>707060013.91</v>
      </c>
      <c r="D19" s="131">
        <f>+C19/$E$27</f>
        <v>0.5748150734998213</v>
      </c>
      <c r="E19" s="45"/>
    </row>
    <row r="20" spans="1:5" ht="12.75">
      <c r="A20" s="1" t="s">
        <v>11</v>
      </c>
      <c r="B20" s="55" t="s">
        <v>247</v>
      </c>
      <c r="C20" s="45">
        <v>140083626.9</v>
      </c>
      <c r="D20" s="131">
        <f aca="true" t="shared" si="1" ref="D20:D25">+C20/$E$27</f>
        <v>0.11388309154602332</v>
      </c>
      <c r="E20" s="45"/>
    </row>
    <row r="21" spans="1:5" ht="12.75">
      <c r="A21" s="1" t="s">
        <v>12</v>
      </c>
      <c r="B21" t="s">
        <v>13</v>
      </c>
      <c r="C21" s="45">
        <v>14490467.57</v>
      </c>
      <c r="D21" s="131">
        <f t="shared" si="1"/>
        <v>0.01178024356834376</v>
      </c>
      <c r="E21" s="45"/>
    </row>
    <row r="22" spans="1:5" ht="12.75">
      <c r="A22" s="1" t="s">
        <v>14</v>
      </c>
      <c r="B22" t="s">
        <v>15</v>
      </c>
      <c r="C22" s="45">
        <v>336407745.18</v>
      </c>
      <c r="D22" s="131">
        <f t="shared" si="1"/>
        <v>0.27348773649667135</v>
      </c>
      <c r="E22" s="45"/>
    </row>
    <row r="23" spans="1:4" ht="12.75">
      <c r="A23" s="1">
        <v>905</v>
      </c>
      <c r="B23" t="s">
        <v>17</v>
      </c>
      <c r="C23" s="45">
        <v>879748.11</v>
      </c>
      <c r="D23" s="131">
        <f t="shared" si="1"/>
        <v>0.000715204458691603</v>
      </c>
    </row>
    <row r="24" spans="1:5" ht="12.75">
      <c r="A24" s="1" t="s">
        <v>18</v>
      </c>
      <c r="B24" t="s">
        <v>19</v>
      </c>
      <c r="C24" s="47">
        <v>31003170.68</v>
      </c>
      <c r="D24" s="131">
        <f t="shared" si="1"/>
        <v>0.025204493936239067</v>
      </c>
      <c r="E24" s="45"/>
    </row>
    <row r="25" spans="1:5" ht="13.5" thickBot="1">
      <c r="A25" s="2">
        <v>907</v>
      </c>
      <c r="B25" t="s">
        <v>22</v>
      </c>
      <c r="C25" s="46">
        <v>140419.93</v>
      </c>
      <c r="D25" s="131">
        <f t="shared" si="1"/>
        <v>0.00011415649420964688</v>
      </c>
      <c r="E25" s="45"/>
    </row>
    <row r="26" spans="3:5" ht="12.75">
      <c r="C26" s="45"/>
      <c r="D26" s="45"/>
      <c r="E26" s="45"/>
    </row>
    <row r="27" spans="2:5" ht="12.75">
      <c r="B27" s="24" t="s">
        <v>295</v>
      </c>
      <c r="C27" s="24"/>
      <c r="D27" s="24"/>
      <c r="E27" s="109">
        <f>SUM(C19:C25)</f>
        <v>1230065192.28</v>
      </c>
    </row>
    <row r="28" spans="3:5" ht="12.75">
      <c r="C28" s="45"/>
      <c r="D28" s="45"/>
      <c r="E28" s="45"/>
    </row>
    <row r="29" spans="2:5" ht="12.75">
      <c r="B29" s="24" t="s">
        <v>332</v>
      </c>
      <c r="C29" s="24"/>
      <c r="D29" s="24"/>
      <c r="E29" s="109">
        <f>+E14-E27</f>
        <v>2089515694.0800002</v>
      </c>
    </row>
    <row r="30" ht="12.75">
      <c r="E30" s="43">
        <f>+'Balance marzo 10'!H35-E29</f>
        <v>0</v>
      </c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6">
      <selection activeCell="B27" sqref="B27:B48"/>
    </sheetView>
  </sheetViews>
  <sheetFormatPr defaultColWidth="11.421875" defaultRowHeight="12.75"/>
  <cols>
    <col min="2" max="2" width="44.8515625" style="0" customWidth="1"/>
    <col min="3" max="3" width="18.140625" style="0" bestFit="1" customWidth="1"/>
    <col min="4" max="4" width="18.281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266</v>
      </c>
      <c r="B2" s="136"/>
      <c r="C2" s="136"/>
      <c r="D2" s="136"/>
      <c r="E2" s="24"/>
      <c r="F2" s="136" t="s">
        <v>266</v>
      </c>
      <c r="G2" s="136"/>
      <c r="H2" s="136"/>
      <c r="I2" s="136"/>
    </row>
    <row r="3" spans="1:9" ht="12.75">
      <c r="A3" s="136" t="s">
        <v>333</v>
      </c>
      <c r="B3" s="136"/>
      <c r="C3" s="136"/>
      <c r="D3" s="136"/>
      <c r="E3" s="24"/>
      <c r="F3" s="136" t="str">
        <f>+A3</f>
        <v>Al 31 de marzo del 2010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9" t="s">
        <v>278</v>
      </c>
      <c r="G5" s="139"/>
      <c r="H5" s="139"/>
      <c r="I5" s="139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2830322.07</v>
      </c>
      <c r="D9" s="27"/>
      <c r="E9" s="28"/>
      <c r="F9" s="29">
        <v>400</v>
      </c>
      <c r="G9" t="s">
        <v>114</v>
      </c>
      <c r="H9" s="27">
        <v>1112639.63</v>
      </c>
      <c r="I9" s="28"/>
    </row>
    <row r="10" spans="1:8" ht="12.75">
      <c r="A10" s="26" t="s">
        <v>30</v>
      </c>
      <c r="B10" s="25" t="s">
        <v>31</v>
      </c>
      <c r="C10" s="27">
        <v>1320362205.51</v>
      </c>
      <c r="D10" s="27"/>
      <c r="E10" s="28"/>
      <c r="F10" s="2">
        <v>401</v>
      </c>
      <c r="G10" t="s">
        <v>83</v>
      </c>
      <c r="H10" s="3">
        <v>-119106</v>
      </c>
    </row>
    <row r="11" spans="1:8" ht="12.75">
      <c r="A11" s="26" t="s">
        <v>34</v>
      </c>
      <c r="B11" s="25" t="s">
        <v>111</v>
      </c>
      <c r="C11" s="27">
        <v>4192000000</v>
      </c>
      <c r="D11" s="27"/>
      <c r="E11" s="28"/>
      <c r="F11" s="2">
        <v>402</v>
      </c>
      <c r="G11" t="s">
        <v>187</v>
      </c>
      <c r="H11" s="3">
        <v>46072.51</v>
      </c>
    </row>
    <row r="12" spans="1:8" ht="12.75">
      <c r="A12" s="26" t="s">
        <v>110</v>
      </c>
      <c r="B12" s="25" t="s">
        <v>33</v>
      </c>
      <c r="C12" s="27">
        <v>110633768.23</v>
      </c>
      <c r="D12" s="27"/>
      <c r="E12" s="28"/>
      <c r="F12" s="29" t="s">
        <v>84</v>
      </c>
      <c r="G12" t="s">
        <v>188</v>
      </c>
      <c r="H12" s="3">
        <v>213173298.48</v>
      </c>
    </row>
    <row r="13" spans="1:9" ht="12.75">
      <c r="A13" s="26" t="s">
        <v>32</v>
      </c>
      <c r="B13" s="25" t="s">
        <v>35</v>
      </c>
      <c r="C13" s="27">
        <v>-36601178.99</v>
      </c>
      <c r="D13" s="27"/>
      <c r="E13" s="28"/>
      <c r="F13" s="29" t="s">
        <v>86</v>
      </c>
      <c r="G13" t="s">
        <v>87</v>
      </c>
      <c r="H13" s="27">
        <v>143714905.37</v>
      </c>
      <c r="I13" s="28"/>
    </row>
    <row r="14" spans="1:9" ht="12.75">
      <c r="A14" s="26" t="s">
        <v>36</v>
      </c>
      <c r="B14" s="25" t="s">
        <v>37</v>
      </c>
      <c r="C14" s="27">
        <v>250523286.63</v>
      </c>
      <c r="D14" s="27"/>
      <c r="E14" s="28"/>
      <c r="F14" s="29" t="s">
        <v>88</v>
      </c>
      <c r="G14" t="s">
        <v>89</v>
      </c>
      <c r="H14" s="30">
        <v>17670115.93</v>
      </c>
      <c r="I14" s="28"/>
    </row>
    <row r="15" spans="1:8" ht="13.5" thickBot="1">
      <c r="A15" s="26" t="s">
        <v>38</v>
      </c>
      <c r="B15" s="25" t="s">
        <v>39</v>
      </c>
      <c r="C15" s="27">
        <v>12874270.77</v>
      </c>
      <c r="D15" s="27"/>
      <c r="E15" s="28"/>
      <c r="F15" s="2">
        <v>408</v>
      </c>
      <c r="G15" t="s">
        <v>147</v>
      </c>
      <c r="H15" s="31">
        <v>41500597</v>
      </c>
    </row>
    <row r="16" spans="1:9" ht="12.75">
      <c r="A16" s="26" t="s">
        <v>40</v>
      </c>
      <c r="B16" s="25" t="s">
        <v>41</v>
      </c>
      <c r="C16" s="27">
        <v>64415889.26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52668198.08</v>
      </c>
      <c r="D17" s="27"/>
      <c r="E17" s="28"/>
      <c r="G17" s="32" t="s">
        <v>300</v>
      </c>
      <c r="H17" s="27"/>
      <c r="I17" s="126">
        <f>SUM(H9:H15)</f>
        <v>417098522.92</v>
      </c>
    </row>
    <row r="18" spans="1:10" ht="12.75">
      <c r="A18" s="26" t="s">
        <v>112</v>
      </c>
      <c r="B18" s="25" t="s">
        <v>113</v>
      </c>
      <c r="C18" s="27">
        <v>924377.97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161818.08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30728452.28</v>
      </c>
      <c r="D20" s="27"/>
      <c r="E20" s="28"/>
    </row>
    <row r="21" spans="1:8" ht="13.5" thickBot="1">
      <c r="A21" s="26" t="s">
        <v>127</v>
      </c>
      <c r="B21" s="25" t="s">
        <v>128</v>
      </c>
      <c r="C21" s="31">
        <v>33509723.2</v>
      </c>
      <c r="D21" s="25"/>
      <c r="E21" s="28"/>
      <c r="F21" s="2">
        <v>503</v>
      </c>
      <c r="G21" t="s">
        <v>191</v>
      </c>
      <c r="H21" s="3">
        <v>501567128.09</v>
      </c>
    </row>
    <row r="22" spans="1:5" ht="12.75">
      <c r="A22" s="26"/>
      <c r="B22" s="25"/>
      <c r="C22" s="27"/>
      <c r="D22" s="27"/>
      <c r="E22" s="28"/>
    </row>
    <row r="23" spans="2:9" ht="13.5" thickBot="1">
      <c r="B23" s="14" t="s">
        <v>275</v>
      </c>
      <c r="C23" s="27"/>
      <c r="D23" s="38">
        <f>SUM(C9:C21)</f>
        <v>6035031133.09</v>
      </c>
      <c r="E23" s="28"/>
      <c r="G23" s="7" t="s">
        <v>301</v>
      </c>
      <c r="I23" s="12">
        <f>+H21</f>
        <v>501567128.09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1028679.72</v>
      </c>
      <c r="D27" s="27"/>
      <c r="E27" s="28"/>
      <c r="G27" s="32" t="s">
        <v>319</v>
      </c>
      <c r="H27" s="34"/>
      <c r="I27" s="35">
        <f>+I17+I23</f>
        <v>918665651.01</v>
      </c>
    </row>
    <row r="28" spans="1:8" ht="12.75">
      <c r="A28" s="26" t="s">
        <v>50</v>
      </c>
      <c r="B28" s="55" t="s">
        <v>250</v>
      </c>
      <c r="C28" s="27">
        <v>-841583.92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299553278.46</v>
      </c>
      <c r="D29" s="27"/>
      <c r="E29" s="28"/>
      <c r="G29" s="7"/>
      <c r="H29" s="27"/>
      <c r="I29" s="28"/>
    </row>
    <row r="30" spans="1:9" ht="12.75">
      <c r="A30" s="26" t="s">
        <v>53</v>
      </c>
      <c r="B30" s="55" t="s">
        <v>315</v>
      </c>
      <c r="C30" s="27">
        <v>-179630781.38</v>
      </c>
      <c r="D30" s="27"/>
      <c r="E30" s="28"/>
      <c r="F30" s="141" t="s">
        <v>223</v>
      </c>
      <c r="G30" s="141"/>
      <c r="H30" s="141"/>
      <c r="I30" s="141"/>
    </row>
    <row r="31" spans="1:9" ht="12.75">
      <c r="A31" s="26" t="s">
        <v>55</v>
      </c>
      <c r="B31" s="25" t="s">
        <v>56</v>
      </c>
      <c r="C31" s="27">
        <v>70684004.59</v>
      </c>
      <c r="D31" s="27"/>
      <c r="E31" s="28"/>
      <c r="F31" s="29"/>
      <c r="H31" s="27"/>
      <c r="I31" s="37"/>
    </row>
    <row r="32" spans="1:9" ht="12.75">
      <c r="A32" s="26" t="s">
        <v>57</v>
      </c>
      <c r="B32" s="55" t="s">
        <v>310</v>
      </c>
      <c r="C32" s="27">
        <v>-53436548.68</v>
      </c>
      <c r="D32" s="27"/>
      <c r="E32" s="28"/>
      <c r="F32" s="29" t="s">
        <v>95</v>
      </c>
      <c r="G32" t="s">
        <v>96</v>
      </c>
      <c r="H32" s="27">
        <v>3719839362.21</v>
      </c>
      <c r="I32" s="28"/>
    </row>
    <row r="33" spans="1:9" ht="12.75">
      <c r="A33" s="26" t="s">
        <v>58</v>
      </c>
      <c r="B33" s="25" t="s">
        <v>59</v>
      </c>
      <c r="C33" s="27">
        <v>140512242.65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60</v>
      </c>
      <c r="B34" s="55" t="s">
        <v>204</v>
      </c>
      <c r="C34" s="27">
        <v>-58141142.68</v>
      </c>
      <c r="D34" s="27"/>
      <c r="E34" s="28"/>
      <c r="F34" s="29" t="s">
        <v>99</v>
      </c>
      <c r="G34" t="s">
        <v>100</v>
      </c>
      <c r="H34" s="27">
        <v>2214753311.42</v>
      </c>
      <c r="I34" s="28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101</v>
      </c>
      <c r="G35" t="s">
        <v>195</v>
      </c>
      <c r="H35" s="27">
        <v>2089515694.08</v>
      </c>
      <c r="I35" s="3"/>
    </row>
    <row r="36" spans="1:8" ht="12.75">
      <c r="A36" s="26" t="s">
        <v>63</v>
      </c>
      <c r="B36" s="55" t="s">
        <v>208</v>
      </c>
      <c r="C36" s="27">
        <v>-53755927.39</v>
      </c>
      <c r="D36" s="27"/>
      <c r="E36" s="28"/>
      <c r="F36" s="29" t="s">
        <v>103</v>
      </c>
      <c r="G36" t="s">
        <v>104</v>
      </c>
      <c r="H36" s="30"/>
    </row>
    <row r="37" spans="1:8" ht="13.5" thickBot="1">
      <c r="A37" s="26" t="s">
        <v>64</v>
      </c>
      <c r="B37" s="25" t="s">
        <v>65</v>
      </c>
      <c r="C37" s="27">
        <v>36158361.9</v>
      </c>
      <c r="D37" s="27"/>
      <c r="E37" s="28"/>
      <c r="F37" s="29" t="s">
        <v>134</v>
      </c>
      <c r="G37" t="s">
        <v>157</v>
      </c>
      <c r="H37" s="31">
        <v>-69717391.12</v>
      </c>
    </row>
    <row r="38" spans="1:8" ht="12.75">
      <c r="A38" s="26" t="s">
        <v>66</v>
      </c>
      <c r="B38" s="25" t="s">
        <v>67</v>
      </c>
      <c r="C38" s="27">
        <v>196805676.62</v>
      </c>
      <c r="D38" s="27"/>
      <c r="E38" s="28"/>
      <c r="H38" s="25"/>
    </row>
    <row r="39" spans="1:9" ht="12.75">
      <c r="A39" s="26" t="s">
        <v>68</v>
      </c>
      <c r="B39" s="55" t="s">
        <v>205</v>
      </c>
      <c r="C39" s="27">
        <v>-83441899.97</v>
      </c>
      <c r="D39" s="27"/>
      <c r="E39" s="28"/>
      <c r="G39" s="10" t="s">
        <v>281</v>
      </c>
      <c r="H39" s="6"/>
      <c r="I39" s="123">
        <f>SUM(H32:H37)</f>
        <v>7956237057.35</v>
      </c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8" ht="12.75">
      <c r="A41" s="39">
        <v>217</v>
      </c>
      <c r="B41" s="55" t="s">
        <v>316</v>
      </c>
      <c r="C41" s="27">
        <v>-759082.39</v>
      </c>
      <c r="D41" s="27"/>
      <c r="E41" s="28"/>
      <c r="F41" s="28"/>
      <c r="H41" s="25"/>
    </row>
    <row r="42" spans="1:9" ht="12.75">
      <c r="A42" s="39">
        <v>218</v>
      </c>
      <c r="B42" s="25" t="s">
        <v>70</v>
      </c>
      <c r="C42" s="27">
        <v>671421759.03</v>
      </c>
      <c r="D42" s="27"/>
      <c r="E42" s="28"/>
      <c r="G42" s="10" t="s">
        <v>282</v>
      </c>
      <c r="H42" s="6"/>
      <c r="I42" s="123">
        <f>+I27+I39</f>
        <v>8874902708.36</v>
      </c>
    </row>
    <row r="43" spans="1:8" ht="12.75">
      <c r="A43" s="39">
        <v>219</v>
      </c>
      <c r="B43" s="55" t="s">
        <v>207</v>
      </c>
      <c r="C43" s="27">
        <v>-572342674.91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724954226.12</v>
      </c>
      <c r="D44" s="27"/>
      <c r="E44" s="28"/>
      <c r="H44" s="25"/>
      <c r="I44" s="8">
        <f>+D63-I42</f>
        <v>0</v>
      </c>
    </row>
    <row r="45" spans="1:8" ht="12.75">
      <c r="A45" s="39">
        <v>222</v>
      </c>
      <c r="B45" s="55" t="s">
        <v>209</v>
      </c>
      <c r="C45" s="27">
        <v>-19861759.58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145528223.71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-72640193.23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2831566878.41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E52" s="8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11528263.13</v>
      </c>
      <c r="D54" s="27"/>
      <c r="H54" s="25"/>
    </row>
    <row r="55" spans="1:8" ht="12.75">
      <c r="A55" s="39">
        <v>303</v>
      </c>
      <c r="B55" s="25" t="s">
        <v>51</v>
      </c>
      <c r="C55" s="27">
        <v>-7508576.03</v>
      </c>
      <c r="D55" s="27"/>
      <c r="H55" s="25"/>
    </row>
    <row r="56" spans="1:8" ht="12.75">
      <c r="A56" s="39">
        <v>304</v>
      </c>
      <c r="B56" s="25" t="s">
        <v>76</v>
      </c>
      <c r="C56" s="27">
        <v>1340318.36</v>
      </c>
      <c r="D56" s="27"/>
      <c r="H56" s="25"/>
    </row>
    <row r="57" spans="1:8" ht="12.75">
      <c r="A57" s="39">
        <v>306</v>
      </c>
      <c r="B57" s="25" t="s">
        <v>77</v>
      </c>
      <c r="C57" s="27">
        <v>1102006</v>
      </c>
      <c r="D57" s="27"/>
      <c r="H57" s="25"/>
    </row>
    <row r="58" spans="1:8" ht="12.75">
      <c r="A58" s="39">
        <v>308</v>
      </c>
      <c r="B58" s="25" t="s">
        <v>79</v>
      </c>
      <c r="C58" s="30">
        <v>1421698.65</v>
      </c>
      <c r="D58" s="27"/>
      <c r="H58" s="25"/>
    </row>
    <row r="59" spans="1:8" ht="13.5" thickBot="1">
      <c r="A59" s="39">
        <v>309</v>
      </c>
      <c r="B59" s="55" t="s">
        <v>215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8304696.860000001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317</v>
      </c>
      <c r="C63" s="6"/>
      <c r="D63" s="123">
        <f>SUM(D23:D61)</f>
        <v>8874902708.36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+D63-I42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H27" sqref="H27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3.28125" style="0" customWidth="1"/>
    <col min="5" max="5" width="18.421875" style="0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334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2">
        <v>801</v>
      </c>
      <c r="B7" t="s">
        <v>149</v>
      </c>
      <c r="C7" s="45">
        <v>616402266</v>
      </c>
      <c r="D7" s="131">
        <f>+C7/$E$15</f>
        <v>0.10211338223522046</v>
      </c>
    </row>
    <row r="8" spans="1:5" ht="12.75">
      <c r="A8" s="1" t="s">
        <v>150</v>
      </c>
      <c r="B8" t="s">
        <v>194</v>
      </c>
      <c r="C8" s="45">
        <v>5158131968.69</v>
      </c>
      <c r="D8" s="131">
        <f aca="true" t="shared" si="0" ref="D8:D13">+C8/$E$15</f>
        <v>0.8544976720422246</v>
      </c>
      <c r="E8" s="45"/>
    </row>
    <row r="9" spans="1:5" ht="12.75">
      <c r="A9" s="1">
        <v>803</v>
      </c>
      <c r="B9" t="s">
        <v>4</v>
      </c>
      <c r="C9" s="45">
        <v>223330292.56</v>
      </c>
      <c r="D9" s="131">
        <f t="shared" si="0"/>
        <v>0.036996962514221014</v>
      </c>
      <c r="E9" s="45"/>
    </row>
    <row r="10" spans="1:4" ht="12.75">
      <c r="A10" s="1">
        <v>804</v>
      </c>
      <c r="B10" t="s">
        <v>5</v>
      </c>
      <c r="C10" s="45">
        <v>10200000</v>
      </c>
      <c r="D10" s="131">
        <f t="shared" si="0"/>
        <v>0.0016897350257295267</v>
      </c>
    </row>
    <row r="11" spans="1:5" ht="12.75">
      <c r="A11" s="1" t="s">
        <v>180</v>
      </c>
      <c r="B11" t="s">
        <v>181</v>
      </c>
      <c r="C11" s="45">
        <v>21629106.67</v>
      </c>
      <c r="D11" s="131">
        <f t="shared" si="0"/>
        <v>0.0035830842270136404</v>
      </c>
      <c r="E11" s="45"/>
    </row>
    <row r="12" spans="1:5" ht="12.75">
      <c r="A12" s="1" t="s">
        <v>182</v>
      </c>
      <c r="B12" t="s">
        <v>183</v>
      </c>
      <c r="C12" s="45">
        <v>4940961.83</v>
      </c>
      <c r="D12" s="131">
        <f t="shared" si="0"/>
        <v>0.0008185212024454569</v>
      </c>
      <c r="E12" s="45"/>
    </row>
    <row r="13" spans="1:5" ht="13.5" thickBot="1">
      <c r="A13" s="1" t="s">
        <v>151</v>
      </c>
      <c r="B13" t="s">
        <v>152</v>
      </c>
      <c r="C13" s="46">
        <v>1814814.77</v>
      </c>
      <c r="D13" s="131">
        <f t="shared" si="0"/>
        <v>0.00030064275314512504</v>
      </c>
      <c r="E13" s="45"/>
    </row>
    <row r="14" spans="1:5" ht="12.75">
      <c r="A14" s="1"/>
      <c r="C14" s="45"/>
      <c r="D14" s="45"/>
      <c r="E14" s="45"/>
    </row>
    <row r="15" spans="2:5" ht="12.75">
      <c r="B15" s="107" t="s">
        <v>294</v>
      </c>
      <c r="C15" s="107"/>
      <c r="D15" s="107"/>
      <c r="E15" s="108">
        <f>SUM(C7:C13)</f>
        <v>6036449410.52</v>
      </c>
    </row>
    <row r="16" ht="12.75">
      <c r="A16" s="1"/>
    </row>
    <row r="17" ht="12.75">
      <c r="A17" s="1"/>
    </row>
    <row r="18" spans="1:5" ht="12.75">
      <c r="A18" s="140" t="s">
        <v>296</v>
      </c>
      <c r="B18" s="140"/>
      <c r="C18" s="140"/>
      <c r="D18" s="140"/>
      <c r="E18" s="140"/>
    </row>
    <row r="19" ht="12.75">
      <c r="A19" s="1"/>
    </row>
    <row r="20" spans="1:5" ht="12.75">
      <c r="A20" s="1" t="s">
        <v>9</v>
      </c>
      <c r="B20" t="s">
        <v>10</v>
      </c>
      <c r="C20" s="45">
        <v>2587832137.39</v>
      </c>
      <c r="D20" s="131">
        <f>+C20/$E$29</f>
        <v>0.5964265168226439</v>
      </c>
      <c r="E20" s="45"/>
    </row>
    <row r="21" spans="1:5" ht="12.75">
      <c r="A21" s="1" t="s">
        <v>11</v>
      </c>
      <c r="B21" s="55" t="s">
        <v>247</v>
      </c>
      <c r="C21" s="45">
        <v>768640390.07</v>
      </c>
      <c r="D21" s="131">
        <f aca="true" t="shared" si="1" ref="D21:D27">+C21/$E$29</f>
        <v>0.17715117758797644</v>
      </c>
      <c r="E21" s="45"/>
    </row>
    <row r="22" spans="1:5" ht="12.75">
      <c r="A22" s="1" t="s">
        <v>12</v>
      </c>
      <c r="B22" t="s">
        <v>13</v>
      </c>
      <c r="C22" s="45">
        <v>71581191.17</v>
      </c>
      <c r="D22" s="131">
        <f t="shared" si="1"/>
        <v>0.016497561763259318</v>
      </c>
      <c r="E22" s="45"/>
    </row>
    <row r="23" spans="1:5" ht="12.75">
      <c r="A23" s="1" t="s">
        <v>14</v>
      </c>
      <c r="B23" t="s">
        <v>15</v>
      </c>
      <c r="C23" s="45">
        <v>760925869.6</v>
      </c>
      <c r="D23" s="131">
        <f t="shared" si="1"/>
        <v>0.17537318569027951</v>
      </c>
      <c r="E23" s="45"/>
    </row>
    <row r="24" spans="1:4" ht="12.75">
      <c r="A24" s="1">
        <v>905</v>
      </c>
      <c r="B24" t="s">
        <v>17</v>
      </c>
      <c r="C24" s="45">
        <v>609620.69</v>
      </c>
      <c r="D24" s="131">
        <f t="shared" si="1"/>
        <v>0.00014050136385060328</v>
      </c>
    </row>
    <row r="25" spans="1:5" ht="12.75">
      <c r="A25" s="1" t="s">
        <v>18</v>
      </c>
      <c r="B25" t="s">
        <v>19</v>
      </c>
      <c r="C25" s="47">
        <v>119896251.71</v>
      </c>
      <c r="D25" s="131">
        <f t="shared" si="1"/>
        <v>0.027632898886404637</v>
      </c>
      <c r="E25" s="45"/>
    </row>
    <row r="26" spans="1:4" ht="12.75">
      <c r="A26" s="1">
        <v>907</v>
      </c>
      <c r="B26" t="s">
        <v>21</v>
      </c>
      <c r="C26" s="53">
        <v>3046478.91</v>
      </c>
      <c r="D26" s="131">
        <f t="shared" si="1"/>
        <v>0.0007021324059672242</v>
      </c>
    </row>
    <row r="27" spans="1:5" ht="13.5" thickBot="1">
      <c r="A27" s="2">
        <v>911</v>
      </c>
      <c r="B27" t="s">
        <v>22</v>
      </c>
      <c r="C27" s="46">
        <v>26363237.65</v>
      </c>
      <c r="D27" s="131">
        <f t="shared" si="1"/>
        <v>0.006076025479618439</v>
      </c>
      <c r="E27" s="45"/>
    </row>
    <row r="28" spans="3:5" ht="12.75">
      <c r="C28" s="45"/>
      <c r="D28" s="45"/>
      <c r="E28" s="45"/>
    </row>
    <row r="29" spans="2:5" ht="12.75">
      <c r="B29" s="24" t="s">
        <v>295</v>
      </c>
      <c r="C29" s="24"/>
      <c r="D29" s="24"/>
      <c r="E29" s="109">
        <f>SUM(C20:C27)</f>
        <v>4338895177.19</v>
      </c>
    </row>
    <row r="30" spans="3:5" ht="12.75">
      <c r="C30" s="45"/>
      <c r="D30" s="45"/>
      <c r="E30" s="45"/>
    </row>
    <row r="31" spans="2:5" ht="12.75">
      <c r="B31" s="24" t="s">
        <v>273</v>
      </c>
      <c r="C31" s="24"/>
      <c r="D31" s="24"/>
      <c r="E31" s="109">
        <f>+E15-E29</f>
        <v>1697554233.3300009</v>
      </c>
    </row>
    <row r="32" ht="12.75">
      <c r="E32" s="43">
        <f>+E31-'Balance diciembre 09'!H35</f>
        <v>0</v>
      </c>
    </row>
  </sheetData>
  <sheetProtection/>
  <mergeCells count="5">
    <mergeCell ref="A1:E1"/>
    <mergeCell ref="A2:E2"/>
    <mergeCell ref="A3:E3"/>
    <mergeCell ref="A5:E5"/>
    <mergeCell ref="A18:E18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3">
      <selection activeCell="B27" sqref="B27:B48"/>
    </sheetView>
  </sheetViews>
  <sheetFormatPr defaultColWidth="11.421875" defaultRowHeight="12.75"/>
  <cols>
    <col min="2" max="2" width="44.8515625" style="0" customWidth="1"/>
    <col min="3" max="3" width="18.140625" style="0" bestFit="1" customWidth="1"/>
    <col min="4" max="4" width="18.281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266</v>
      </c>
      <c r="B2" s="136"/>
      <c r="C2" s="136"/>
      <c r="D2" s="136"/>
      <c r="E2" s="24"/>
      <c r="F2" s="136" t="s">
        <v>266</v>
      </c>
      <c r="G2" s="136"/>
      <c r="H2" s="136"/>
      <c r="I2" s="136"/>
    </row>
    <row r="3" spans="1:9" ht="12.75">
      <c r="A3" s="136" t="s">
        <v>335</v>
      </c>
      <c r="B3" s="136"/>
      <c r="C3" s="136"/>
      <c r="D3" s="136"/>
      <c r="E3" s="24"/>
      <c r="F3" s="136" t="str">
        <f>+A3</f>
        <v>Al 31 de diciembre 2009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9" t="s">
        <v>278</v>
      </c>
      <c r="G5" s="139"/>
      <c r="H5" s="139"/>
      <c r="I5" s="139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1859156</v>
      </c>
      <c r="D9" s="27"/>
      <c r="E9" s="28"/>
      <c r="F9" s="29">
        <v>400</v>
      </c>
      <c r="G9" t="s">
        <v>114</v>
      </c>
      <c r="H9" s="27">
        <v>2380841</v>
      </c>
      <c r="I9" s="28"/>
    </row>
    <row r="10" spans="1:8" ht="12.75">
      <c r="A10" s="26" t="s">
        <v>30</v>
      </c>
      <c r="B10" s="25" t="s">
        <v>31</v>
      </c>
      <c r="C10" s="27">
        <v>1471904577.75</v>
      </c>
      <c r="D10" s="27"/>
      <c r="E10" s="28"/>
      <c r="F10" s="2">
        <v>401</v>
      </c>
      <c r="G10" t="s">
        <v>83</v>
      </c>
      <c r="H10" s="3"/>
    </row>
    <row r="11" spans="1:8" ht="12.75">
      <c r="A11" s="26" t="s">
        <v>34</v>
      </c>
      <c r="B11" s="25" t="s">
        <v>111</v>
      </c>
      <c r="C11" s="27">
        <v>2855000000</v>
      </c>
      <c r="D11" s="27"/>
      <c r="E11" s="28"/>
      <c r="F11" s="2">
        <v>402</v>
      </c>
      <c r="G11" t="s">
        <v>187</v>
      </c>
      <c r="H11" s="3">
        <v>46072.51</v>
      </c>
    </row>
    <row r="12" spans="1:8" ht="12.75">
      <c r="A12" s="26" t="s">
        <v>110</v>
      </c>
      <c r="B12" s="25" t="s">
        <v>33</v>
      </c>
      <c r="C12" s="27">
        <v>26670555.99</v>
      </c>
      <c r="D12" s="27"/>
      <c r="E12" s="28"/>
      <c r="F12" s="29" t="s">
        <v>84</v>
      </c>
      <c r="G12" t="s">
        <v>188</v>
      </c>
      <c r="H12" s="3">
        <v>210321980.21</v>
      </c>
    </row>
    <row r="13" spans="1:9" ht="12.75">
      <c r="A13" s="26" t="s">
        <v>32</v>
      </c>
      <c r="B13" s="25" t="s">
        <v>35</v>
      </c>
      <c r="C13" s="27">
        <v>-37444024.06</v>
      </c>
      <c r="D13" s="27"/>
      <c r="E13" s="28"/>
      <c r="F13" s="29" t="s">
        <v>86</v>
      </c>
      <c r="G13" t="s">
        <v>87</v>
      </c>
      <c r="H13" s="27">
        <v>268678373.79</v>
      </c>
      <c r="I13" s="28"/>
    </row>
    <row r="14" spans="1:9" ht="12.75">
      <c r="A14" s="26" t="s">
        <v>36</v>
      </c>
      <c r="B14" s="25" t="s">
        <v>37</v>
      </c>
      <c r="C14" s="27">
        <v>539752121.37</v>
      </c>
      <c r="D14" s="27"/>
      <c r="E14" s="28"/>
      <c r="F14" s="29" t="s">
        <v>88</v>
      </c>
      <c r="G14" t="s">
        <v>89</v>
      </c>
      <c r="H14" s="30">
        <v>1041509846.31</v>
      </c>
      <c r="I14" s="28"/>
    </row>
    <row r="15" spans="1:8" ht="13.5" thickBot="1">
      <c r="A15" s="26" t="s">
        <v>38</v>
      </c>
      <c r="B15" s="25" t="s">
        <v>39</v>
      </c>
      <c r="C15" s="27">
        <v>20478636.83</v>
      </c>
      <c r="D15" s="27"/>
      <c r="E15" s="28"/>
      <c r="F15" s="2">
        <v>408</v>
      </c>
      <c r="G15" t="s">
        <v>147</v>
      </c>
      <c r="H15" s="31">
        <v>6900993.2</v>
      </c>
    </row>
    <row r="16" spans="1:9" ht="12.75">
      <c r="A16" s="26" t="s">
        <v>40</v>
      </c>
      <c r="B16" s="25" t="s">
        <v>41</v>
      </c>
      <c r="C16" s="27">
        <v>74404946.68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6595375.86</v>
      </c>
      <c r="D17" s="27"/>
      <c r="E17" s="28"/>
      <c r="G17" s="32" t="s">
        <v>300</v>
      </c>
      <c r="H17" s="27"/>
      <c r="I17" s="126">
        <f>SUM(H9:H15)</f>
        <v>1529838107.02</v>
      </c>
    </row>
    <row r="18" spans="1:10" ht="12.75">
      <c r="A18" s="26" t="s">
        <v>112</v>
      </c>
      <c r="B18" s="25" t="s">
        <v>113</v>
      </c>
      <c r="C18" s="27">
        <v>508381.14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259443.27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12326818.86</v>
      </c>
      <c r="D20" s="27"/>
      <c r="E20" s="28"/>
    </row>
    <row r="21" spans="1:8" ht="13.5" thickBot="1">
      <c r="A21" s="26" t="s">
        <v>127</v>
      </c>
      <c r="B21" s="25" t="s">
        <v>128</v>
      </c>
      <c r="C21" s="31">
        <v>33641323.2</v>
      </c>
      <c r="D21" s="25"/>
      <c r="E21" s="28"/>
      <c r="F21" s="2">
        <v>503</v>
      </c>
      <c r="G21" t="s">
        <v>191</v>
      </c>
      <c r="H21" s="3">
        <v>410468167.44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275</v>
      </c>
      <c r="C23" s="27"/>
      <c r="D23" s="38">
        <f>SUM(C9:C21)</f>
        <v>5005957312.889999</v>
      </c>
      <c r="E23" s="28"/>
      <c r="G23" s="7" t="s">
        <v>301</v>
      </c>
      <c r="I23" s="18">
        <f>+H21</f>
        <v>410468167.44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1028679.72</v>
      </c>
      <c r="D27" s="27"/>
      <c r="E27" s="28"/>
      <c r="G27" s="32" t="s">
        <v>319</v>
      </c>
      <c r="H27" s="34"/>
      <c r="I27" s="35">
        <f>+I17+I23</f>
        <v>1940306274.46</v>
      </c>
    </row>
    <row r="28" spans="1:8" ht="12.75">
      <c r="A28" s="26" t="s">
        <v>50</v>
      </c>
      <c r="B28" s="55" t="s">
        <v>250</v>
      </c>
      <c r="C28" s="27">
        <v>-833972.26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299494776.47</v>
      </c>
      <c r="D29" s="27"/>
      <c r="E29" s="28"/>
      <c r="G29" s="7"/>
      <c r="H29" s="27"/>
      <c r="I29" s="28"/>
    </row>
    <row r="30" spans="1:9" ht="12.75">
      <c r="A30" s="26" t="s">
        <v>53</v>
      </c>
      <c r="B30" s="55" t="s">
        <v>315</v>
      </c>
      <c r="C30" s="27">
        <v>-172821375.1</v>
      </c>
      <c r="D30" s="27"/>
      <c r="E30" s="28"/>
      <c r="F30" s="141" t="s">
        <v>223</v>
      </c>
      <c r="G30" s="141"/>
      <c r="H30" s="141"/>
      <c r="I30" s="141"/>
    </row>
    <row r="31" spans="1:9" ht="12.75">
      <c r="A31" s="26" t="s">
        <v>55</v>
      </c>
      <c r="B31" s="25" t="s">
        <v>56</v>
      </c>
      <c r="C31" s="27">
        <v>70684004.59</v>
      </c>
      <c r="D31" s="27"/>
      <c r="E31" s="28"/>
      <c r="F31" s="29"/>
      <c r="H31" s="27"/>
      <c r="I31" s="37"/>
    </row>
    <row r="32" spans="1:9" ht="12.75">
      <c r="A32" s="26" t="s">
        <v>57</v>
      </c>
      <c r="B32" s="55" t="s">
        <v>310</v>
      </c>
      <c r="C32" s="27">
        <v>-53367590.89</v>
      </c>
      <c r="D32" s="27"/>
      <c r="E32" s="28"/>
      <c r="F32" s="29" t="s">
        <v>95</v>
      </c>
      <c r="G32" t="s">
        <v>96</v>
      </c>
      <c r="H32" s="27">
        <v>1900140012.64</v>
      </c>
      <c r="I32" s="28"/>
    </row>
    <row r="33" spans="1:9" ht="12.75">
      <c r="A33" s="26" t="s">
        <v>58</v>
      </c>
      <c r="B33" s="25" t="s">
        <v>59</v>
      </c>
      <c r="C33" s="27">
        <v>140512242.65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60</v>
      </c>
      <c r="B34" s="55" t="s">
        <v>204</v>
      </c>
      <c r="C34" s="27">
        <v>-54933442.09</v>
      </c>
      <c r="D34" s="27"/>
      <c r="E34" s="28"/>
      <c r="F34" s="29" t="s">
        <v>99</v>
      </c>
      <c r="G34" t="s">
        <v>100</v>
      </c>
      <c r="H34" s="27">
        <v>2214753311.42</v>
      </c>
      <c r="I34" s="28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101</v>
      </c>
      <c r="G35" t="s">
        <v>195</v>
      </c>
      <c r="H35" s="27">
        <v>1697554233.33</v>
      </c>
      <c r="I35" s="3"/>
    </row>
    <row r="36" spans="1:8" ht="12.75">
      <c r="A36" s="26" t="s">
        <v>63</v>
      </c>
      <c r="B36" s="55" t="s">
        <v>208</v>
      </c>
      <c r="C36" s="27">
        <v>-52949542.9</v>
      </c>
      <c r="D36" s="27"/>
      <c r="E36" s="28"/>
      <c r="F36" s="29" t="s">
        <v>103</v>
      </c>
      <c r="G36" t="s">
        <v>104</v>
      </c>
      <c r="H36" s="30">
        <v>89945629.83</v>
      </c>
    </row>
    <row r="37" spans="1:8" ht="13.5" thickBot="1">
      <c r="A37" s="26" t="s">
        <v>64</v>
      </c>
      <c r="B37" s="25" t="s">
        <v>65</v>
      </c>
      <c r="C37" s="27">
        <v>36158361.9</v>
      </c>
      <c r="D37" s="27"/>
      <c r="E37" s="28"/>
      <c r="F37" s="29" t="s">
        <v>134</v>
      </c>
      <c r="G37" t="s">
        <v>157</v>
      </c>
      <c r="H37" s="31">
        <v>32199486.41</v>
      </c>
    </row>
    <row r="38" spans="1:8" ht="12.75">
      <c r="A38" s="26" t="s">
        <v>66</v>
      </c>
      <c r="B38" s="25" t="s">
        <v>67</v>
      </c>
      <c r="C38" s="27">
        <v>196805676.62</v>
      </c>
      <c r="D38" s="27"/>
      <c r="E38" s="28"/>
      <c r="H38" s="25"/>
    </row>
    <row r="39" spans="1:9" ht="12.75">
      <c r="A39" s="26" t="s">
        <v>68</v>
      </c>
      <c r="B39" s="55" t="s">
        <v>205</v>
      </c>
      <c r="C39" s="27">
        <v>-81481544.87</v>
      </c>
      <c r="D39" s="27"/>
      <c r="E39" s="28"/>
      <c r="G39" s="10" t="s">
        <v>281</v>
      </c>
      <c r="H39" s="6"/>
      <c r="I39" s="123">
        <f>SUM(H32:H37)</f>
        <v>5936438754.389999</v>
      </c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8" ht="12.75">
      <c r="A41" s="39">
        <v>217</v>
      </c>
      <c r="B41" s="55" t="s">
        <v>316</v>
      </c>
      <c r="C41" s="27">
        <v>-734283.67</v>
      </c>
      <c r="D41" s="27"/>
      <c r="E41" s="28"/>
      <c r="F41" s="28"/>
      <c r="H41" s="25"/>
    </row>
    <row r="42" spans="1:9" ht="12.75">
      <c r="A42" s="39">
        <v>218</v>
      </c>
      <c r="B42" s="25" t="s">
        <v>70</v>
      </c>
      <c r="C42" s="27">
        <v>668153781.03</v>
      </c>
      <c r="D42" s="27"/>
      <c r="E42" s="28"/>
      <c r="G42" s="10" t="s">
        <v>282</v>
      </c>
      <c r="H42" s="6"/>
      <c r="I42" s="123">
        <f>+I27+I39</f>
        <v>7876745028.849999</v>
      </c>
    </row>
    <row r="43" spans="1:8" ht="12.75">
      <c r="A43" s="39">
        <v>219</v>
      </c>
      <c r="B43" s="55" t="s">
        <v>207</v>
      </c>
      <c r="C43" s="27">
        <v>-563954714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724954226.12</v>
      </c>
      <c r="D44" s="27"/>
      <c r="E44" s="28"/>
      <c r="H44" s="25"/>
      <c r="I44" s="8">
        <f>+D63-I42</f>
        <v>0</v>
      </c>
    </row>
    <row r="45" spans="1:8" ht="12.75">
      <c r="A45" s="39">
        <v>222</v>
      </c>
      <c r="B45" s="55" t="s">
        <v>209</v>
      </c>
      <c r="C45" s="27">
        <v>-14896319.67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145528223.71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-68160631.66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2858958575.44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11377713.13</v>
      </c>
      <c r="D54" s="27"/>
      <c r="H54" s="25"/>
    </row>
    <row r="55" spans="1:8" ht="12.75">
      <c r="A55" s="39">
        <v>303</v>
      </c>
      <c r="B55" s="25" t="s">
        <v>51</v>
      </c>
      <c r="C55" s="27">
        <v>-7223582.37</v>
      </c>
      <c r="D55" s="27"/>
      <c r="H55" s="25"/>
    </row>
    <row r="56" spans="1:8" ht="12.75">
      <c r="A56" s="39">
        <v>304</v>
      </c>
      <c r="B56" s="25" t="s">
        <v>76</v>
      </c>
      <c r="C56" s="27">
        <v>1340318.36</v>
      </c>
      <c r="D56" s="27"/>
      <c r="H56" s="25"/>
    </row>
    <row r="57" spans="1:8" ht="12.75">
      <c r="A57" s="39">
        <v>306</v>
      </c>
      <c r="B57" s="25" t="s">
        <v>77</v>
      </c>
      <c r="C57" s="27">
        <v>1102006</v>
      </c>
      <c r="D57" s="27"/>
      <c r="H57" s="25"/>
    </row>
    <row r="58" spans="1:8" ht="12.75">
      <c r="A58" s="39">
        <v>308</v>
      </c>
      <c r="B58" s="25" t="s">
        <v>79</v>
      </c>
      <c r="C58" s="30">
        <v>4811698.65</v>
      </c>
      <c r="D58" s="27"/>
      <c r="H58" s="25"/>
    </row>
    <row r="59" spans="1:8" ht="13.5" thickBot="1">
      <c r="A59" s="39">
        <v>309</v>
      </c>
      <c r="B59" s="55" t="s">
        <v>215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11829140.520000001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317</v>
      </c>
      <c r="C63" s="6"/>
      <c r="D63" s="123">
        <f>SUM(D23:D61)</f>
        <v>7876745028.85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+D63-I42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23" sqref="H23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4.140625" style="0" customWidth="1"/>
    <col min="5" max="5" width="18.421875" style="0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336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2">
        <v>801</v>
      </c>
      <c r="B7" t="s">
        <v>149</v>
      </c>
      <c r="C7" s="45">
        <v>445247794</v>
      </c>
      <c r="D7" s="131">
        <f aca="true" t="shared" si="0" ref="D7:D12">+C7/$E$14</f>
        <v>0.09270021250514415</v>
      </c>
    </row>
    <row r="8" spans="1:5" ht="12.75">
      <c r="A8" s="1" t="s">
        <v>150</v>
      </c>
      <c r="B8" t="s">
        <v>194</v>
      </c>
      <c r="C8" s="45">
        <v>4189145397.06</v>
      </c>
      <c r="D8" s="131">
        <f t="shared" si="0"/>
        <v>0.8721765132931989</v>
      </c>
      <c r="E8" s="45"/>
    </row>
    <row r="9" spans="1:5" ht="12.75">
      <c r="A9" s="1">
        <v>803</v>
      </c>
      <c r="B9" t="s">
        <v>4</v>
      </c>
      <c r="C9" s="45">
        <v>155172195.56</v>
      </c>
      <c r="D9" s="131">
        <f t="shared" si="0"/>
        <v>0.0323067193080844</v>
      </c>
      <c r="E9" s="45"/>
    </row>
    <row r="10" spans="1:5" ht="12.75">
      <c r="A10" s="1" t="s">
        <v>180</v>
      </c>
      <c r="B10" t="s">
        <v>181</v>
      </c>
      <c r="C10" s="45">
        <v>9944419.42</v>
      </c>
      <c r="D10" s="131">
        <f t="shared" si="0"/>
        <v>0.002070419676182118</v>
      </c>
      <c r="E10" s="45"/>
    </row>
    <row r="11" spans="1:5" ht="12.75">
      <c r="A11" s="1" t="s">
        <v>182</v>
      </c>
      <c r="B11" t="s">
        <v>183</v>
      </c>
      <c r="C11" s="45">
        <v>1848673.48</v>
      </c>
      <c r="D11" s="131">
        <f t="shared" si="0"/>
        <v>0.00038489224822217617</v>
      </c>
      <c r="E11" s="45"/>
    </row>
    <row r="12" spans="1:5" ht="13.5" thickBot="1">
      <c r="A12" s="1" t="s">
        <v>151</v>
      </c>
      <c r="B12" t="s">
        <v>152</v>
      </c>
      <c r="C12" s="46">
        <v>1735083.78</v>
      </c>
      <c r="D12" s="131">
        <f t="shared" si="0"/>
        <v>0.0003612429691683746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294</v>
      </c>
      <c r="C14" s="107"/>
      <c r="D14" s="107"/>
      <c r="E14" s="108">
        <f>SUM(C7:C12)</f>
        <v>4803093563.299999</v>
      </c>
    </row>
    <row r="15" ht="12.75">
      <c r="A15" s="1"/>
    </row>
    <row r="16" ht="12.75">
      <c r="A16" s="1"/>
    </row>
    <row r="17" spans="1:5" ht="12.75">
      <c r="A17" s="140" t="s">
        <v>296</v>
      </c>
      <c r="B17" s="140"/>
      <c r="C17" s="140"/>
      <c r="D17" s="140"/>
      <c r="E17" s="140"/>
    </row>
    <row r="18" ht="12.75">
      <c r="A18" s="1"/>
    </row>
    <row r="19" spans="1:5" ht="12.75">
      <c r="A19" s="1" t="s">
        <v>9</v>
      </c>
      <c r="B19" t="s">
        <v>10</v>
      </c>
      <c r="C19" s="52">
        <v>1891515509.75</v>
      </c>
      <c r="D19" s="132">
        <f>+C19/$E$28</f>
        <v>0.6110848513253883</v>
      </c>
      <c r="E19" s="45"/>
    </row>
    <row r="20" spans="1:5" ht="12.75">
      <c r="A20" s="1" t="s">
        <v>11</v>
      </c>
      <c r="B20" s="55" t="s">
        <v>247</v>
      </c>
      <c r="C20" s="45">
        <v>478901459.53</v>
      </c>
      <c r="D20" s="132">
        <f aca="true" t="shared" si="1" ref="D20:D26">+C20/$E$28</f>
        <v>0.15471690593490334</v>
      </c>
      <c r="E20" s="45"/>
    </row>
    <row r="21" spans="1:5" ht="12.75">
      <c r="A21" s="1" t="s">
        <v>12</v>
      </c>
      <c r="B21" t="s">
        <v>13</v>
      </c>
      <c r="C21" s="45">
        <v>53223315.8</v>
      </c>
      <c r="D21" s="132">
        <f t="shared" si="1"/>
        <v>0.01719465785770155</v>
      </c>
      <c r="E21" s="45"/>
    </row>
    <row r="22" spans="1:5" ht="12.75">
      <c r="A22" s="1" t="s">
        <v>14</v>
      </c>
      <c r="B22" t="s">
        <v>15</v>
      </c>
      <c r="C22" s="45">
        <v>555802289.05</v>
      </c>
      <c r="D22" s="132">
        <f t="shared" si="1"/>
        <v>0.1795609697196297</v>
      </c>
      <c r="E22" s="45"/>
    </row>
    <row r="23" spans="1:5" ht="12.75">
      <c r="A23" s="1" t="s">
        <v>16</v>
      </c>
      <c r="B23" t="s">
        <v>17</v>
      </c>
      <c r="C23" s="45">
        <v>301408.58</v>
      </c>
      <c r="D23" s="132">
        <f t="shared" si="1"/>
        <v>9.737494424343375E-05</v>
      </c>
      <c r="E23" s="45"/>
    </row>
    <row r="24" spans="1:5" ht="12.75">
      <c r="A24" s="1" t="s">
        <v>18</v>
      </c>
      <c r="B24" t="s">
        <v>19</v>
      </c>
      <c r="C24" s="47">
        <v>88649118.36</v>
      </c>
      <c r="D24" s="132">
        <f t="shared" si="1"/>
        <v>0.028639539582896275</v>
      </c>
      <c r="E24" s="45"/>
    </row>
    <row r="25" spans="1:5" ht="12.75">
      <c r="A25" s="1" t="s">
        <v>184</v>
      </c>
      <c r="B25" t="s">
        <v>196</v>
      </c>
      <c r="C25" s="47">
        <v>75828.07</v>
      </c>
      <c r="D25" s="132">
        <f t="shared" si="1"/>
        <v>2.449749137312943E-05</v>
      </c>
      <c r="E25" s="45"/>
    </row>
    <row r="26" spans="1:5" ht="13.5" thickBot="1">
      <c r="A26" s="2">
        <v>911</v>
      </c>
      <c r="B26" t="s">
        <v>22</v>
      </c>
      <c r="C26" s="46">
        <v>26871277.13</v>
      </c>
      <c r="D26" s="132">
        <f t="shared" si="1"/>
        <v>0.008681203143864074</v>
      </c>
      <c r="E26" s="45"/>
    </row>
    <row r="27" spans="3:5" ht="12.75">
      <c r="C27" s="45"/>
      <c r="D27" s="45"/>
      <c r="E27" s="45"/>
    </row>
    <row r="28" spans="2:5" ht="12.75">
      <c r="B28" s="24" t="s">
        <v>295</v>
      </c>
      <c r="C28" s="24"/>
      <c r="D28" s="24"/>
      <c r="E28" s="109">
        <f>SUM(C19:C26)</f>
        <v>3095340206.2700005</v>
      </c>
    </row>
    <row r="29" spans="3:5" ht="12.75">
      <c r="C29" s="45"/>
      <c r="D29" s="45"/>
      <c r="E29" s="45"/>
    </row>
    <row r="30" spans="2:5" ht="12.75">
      <c r="B30" s="24" t="s">
        <v>273</v>
      </c>
      <c r="C30" s="24"/>
      <c r="D30" s="24"/>
      <c r="E30" s="109">
        <f>+E14-E28</f>
        <v>1707753357.0299988</v>
      </c>
    </row>
    <row r="31" ht="12.75">
      <c r="E31" s="43">
        <f>+E30-'Balance setiembre 09'!H35</f>
        <v>0</v>
      </c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3">
      <selection activeCell="B27" sqref="B27:B48"/>
    </sheetView>
  </sheetViews>
  <sheetFormatPr defaultColWidth="11.421875" defaultRowHeight="12.75"/>
  <cols>
    <col min="2" max="2" width="44.7109375" style="0" customWidth="1"/>
    <col min="3" max="3" width="18.140625" style="0" bestFit="1" customWidth="1"/>
    <col min="4" max="4" width="18.281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266</v>
      </c>
      <c r="B2" s="136"/>
      <c r="C2" s="136"/>
      <c r="D2" s="136"/>
      <c r="E2" s="24"/>
      <c r="F2" s="136" t="s">
        <v>266</v>
      </c>
      <c r="G2" s="136"/>
      <c r="H2" s="136"/>
      <c r="I2" s="136"/>
    </row>
    <row r="3" spans="1:9" ht="12.75">
      <c r="A3" s="136" t="s">
        <v>337</v>
      </c>
      <c r="B3" s="136"/>
      <c r="C3" s="136"/>
      <c r="D3" s="136"/>
      <c r="E3" s="24"/>
      <c r="F3" s="136" t="str">
        <f>+A3</f>
        <v>Al 30 de septiembre del 2009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9" t="s">
        <v>278</v>
      </c>
      <c r="G5" s="139"/>
      <c r="H5" s="139"/>
      <c r="I5" s="139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2023219</v>
      </c>
      <c r="D9" s="27"/>
      <c r="E9" s="28"/>
      <c r="F9" s="29">
        <v>400</v>
      </c>
      <c r="G9" t="s">
        <v>114</v>
      </c>
      <c r="H9" s="27">
        <v>15779576.16</v>
      </c>
      <c r="I9" s="28"/>
    </row>
    <row r="10" spans="1:8" ht="12.75">
      <c r="A10" s="26" t="s">
        <v>30</v>
      </c>
      <c r="B10" s="25" t="s">
        <v>31</v>
      </c>
      <c r="C10" s="27">
        <v>956992297.83</v>
      </c>
      <c r="D10" s="27"/>
      <c r="E10" s="28"/>
      <c r="F10" s="2">
        <v>401</v>
      </c>
      <c r="G10" t="s">
        <v>83</v>
      </c>
      <c r="H10" s="3">
        <v>2101634</v>
      </c>
    </row>
    <row r="11" spans="1:8" ht="12.75">
      <c r="A11" s="26" t="s">
        <v>34</v>
      </c>
      <c r="B11" s="25" t="s">
        <v>111</v>
      </c>
      <c r="C11" s="27">
        <v>2617000000</v>
      </c>
      <c r="D11" s="27"/>
      <c r="E11" s="28"/>
      <c r="F11" s="2">
        <v>402</v>
      </c>
      <c r="G11" t="s">
        <v>187</v>
      </c>
      <c r="H11" s="3">
        <v>121672.51</v>
      </c>
    </row>
    <row r="12" spans="1:8" ht="12.75">
      <c r="A12" s="26" t="s">
        <v>110</v>
      </c>
      <c r="B12" s="25" t="s">
        <v>33</v>
      </c>
      <c r="C12" s="27">
        <v>53840695.2</v>
      </c>
      <c r="D12" s="27"/>
      <c r="E12" s="28"/>
      <c r="F12" s="29" t="s">
        <v>84</v>
      </c>
      <c r="G12" t="s">
        <v>188</v>
      </c>
      <c r="H12" s="3">
        <v>1144985517.97</v>
      </c>
    </row>
    <row r="13" spans="1:9" ht="12.75">
      <c r="A13" s="26" t="s">
        <v>32</v>
      </c>
      <c r="B13" s="25" t="s">
        <v>35</v>
      </c>
      <c r="C13" s="27">
        <v>-38494091.67</v>
      </c>
      <c r="D13" s="27"/>
      <c r="E13" s="28"/>
      <c r="F13" s="29" t="s">
        <v>86</v>
      </c>
      <c r="G13" t="s">
        <v>87</v>
      </c>
      <c r="H13" s="27">
        <v>331536450.72</v>
      </c>
      <c r="I13" s="28"/>
    </row>
    <row r="14" spans="1:9" ht="12.75">
      <c r="A14" s="26" t="s">
        <v>36</v>
      </c>
      <c r="B14" s="25" t="s">
        <v>37</v>
      </c>
      <c r="C14" s="27">
        <v>1266150769.02</v>
      </c>
      <c r="D14" s="27"/>
      <c r="E14" s="28"/>
      <c r="F14" s="29" t="s">
        <v>88</v>
      </c>
      <c r="G14" t="s">
        <v>89</v>
      </c>
      <c r="H14" s="30">
        <v>8073817.27</v>
      </c>
      <c r="I14" s="28"/>
    </row>
    <row r="15" spans="1:8" ht="13.5" thickBot="1">
      <c r="A15" s="26" t="s">
        <v>38</v>
      </c>
      <c r="B15" s="25" t="s">
        <v>39</v>
      </c>
      <c r="C15" s="27">
        <v>17088636.83</v>
      </c>
      <c r="D15" s="27"/>
      <c r="E15" s="28"/>
      <c r="F15" s="2">
        <v>408</v>
      </c>
      <c r="G15" t="s">
        <v>147</v>
      </c>
      <c r="H15" s="31">
        <v>16022554.86</v>
      </c>
    </row>
    <row r="16" spans="1:9" ht="12.75">
      <c r="A16" s="26" t="s">
        <v>40</v>
      </c>
      <c r="B16" s="25" t="s">
        <v>41</v>
      </c>
      <c r="C16" s="27">
        <v>66690222.28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57034986.63</v>
      </c>
      <c r="D17" s="27"/>
      <c r="E17" s="28"/>
      <c r="G17" s="32" t="s">
        <v>300</v>
      </c>
      <c r="H17" s="27"/>
      <c r="I17" s="126">
        <f>SUM(H9:H15)</f>
        <v>1518621223.49</v>
      </c>
    </row>
    <row r="18" spans="1:10" ht="12.75">
      <c r="A18" s="26" t="s">
        <v>112</v>
      </c>
      <c r="B18" s="25" t="s">
        <v>113</v>
      </c>
      <c r="C18" s="27">
        <v>4868695.76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405290.32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19345162.31</v>
      </c>
      <c r="D20" s="27"/>
      <c r="E20" s="28"/>
    </row>
    <row r="21" spans="1:8" ht="13.5" thickBot="1">
      <c r="A21" s="26" t="s">
        <v>127</v>
      </c>
      <c r="B21" s="25" t="s">
        <v>128</v>
      </c>
      <c r="C21" s="31">
        <v>33641323.2</v>
      </c>
      <c r="D21" s="25"/>
      <c r="E21" s="28"/>
      <c r="F21" s="2">
        <v>503</v>
      </c>
      <c r="G21" t="s">
        <v>191</v>
      </c>
      <c r="H21" s="3">
        <v>438901843.58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275</v>
      </c>
      <c r="C23" s="27"/>
      <c r="D23" s="38">
        <f>SUM(C9:C21)</f>
        <v>5056587206.709999</v>
      </c>
      <c r="E23" s="28"/>
      <c r="G23" s="7" t="s">
        <v>301</v>
      </c>
      <c r="I23" s="18">
        <f>+H21</f>
        <v>438901843.58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937657.12</v>
      </c>
      <c r="D27" s="27"/>
      <c r="E27" s="28"/>
      <c r="G27" s="32" t="s">
        <v>319</v>
      </c>
      <c r="H27" s="34"/>
      <c r="I27" s="35">
        <f>+I17+I23</f>
        <v>1957523067.07</v>
      </c>
    </row>
    <row r="28" spans="1:8" ht="12.75">
      <c r="A28" s="26" t="s">
        <v>50</v>
      </c>
      <c r="B28" s="55" t="s">
        <v>250</v>
      </c>
      <c r="C28" s="27">
        <v>-833357.79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291316227.22</v>
      </c>
      <c r="D29" s="27"/>
      <c r="E29" s="28"/>
      <c r="G29" s="7"/>
      <c r="H29" s="27"/>
      <c r="I29" s="28"/>
    </row>
    <row r="30" spans="1:9" ht="12.75">
      <c r="A30" s="26" t="s">
        <v>53</v>
      </c>
      <c r="B30" s="55" t="s">
        <v>315</v>
      </c>
      <c r="C30" s="27">
        <v>-165705921.56</v>
      </c>
      <c r="D30" s="27"/>
      <c r="E30" s="28"/>
      <c r="F30" s="141" t="s">
        <v>223</v>
      </c>
      <c r="G30" s="141"/>
      <c r="H30" s="141"/>
      <c r="I30" s="141"/>
    </row>
    <row r="31" spans="1:9" ht="12.75">
      <c r="A31" s="26" t="s">
        <v>55</v>
      </c>
      <c r="B31" s="25" t="s">
        <v>56</v>
      </c>
      <c r="C31" s="27">
        <v>70558214.59</v>
      </c>
      <c r="D31" s="27"/>
      <c r="E31" s="28"/>
      <c r="F31" s="29"/>
      <c r="H31" s="27"/>
      <c r="I31" s="37"/>
    </row>
    <row r="32" spans="1:9" ht="12.75">
      <c r="A32" s="26" t="s">
        <v>57</v>
      </c>
      <c r="B32" s="55" t="s">
        <v>310</v>
      </c>
      <c r="C32" s="27">
        <v>-53298633.1</v>
      </c>
      <c r="D32" s="27"/>
      <c r="E32" s="28"/>
      <c r="F32" s="29" t="s">
        <v>95</v>
      </c>
      <c r="G32" t="s">
        <v>96</v>
      </c>
      <c r="H32" s="27">
        <v>1900140012.64</v>
      </c>
      <c r="I32" s="28"/>
    </row>
    <row r="33" spans="1:9" ht="12.75">
      <c r="A33" s="26" t="s">
        <v>58</v>
      </c>
      <c r="B33" s="25" t="s">
        <v>59</v>
      </c>
      <c r="C33" s="27">
        <v>109283364.55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60</v>
      </c>
      <c r="B34" s="55" t="s">
        <v>204</v>
      </c>
      <c r="C34" s="27">
        <v>-65554361.92</v>
      </c>
      <c r="D34" s="27"/>
      <c r="E34" s="28"/>
      <c r="F34" s="29" t="s">
        <v>99</v>
      </c>
      <c r="G34" t="s">
        <v>100</v>
      </c>
      <c r="H34" s="27">
        <v>2214753311.42</v>
      </c>
      <c r="I34" s="28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101</v>
      </c>
      <c r="G35" t="s">
        <v>195</v>
      </c>
      <c r="H35" s="27">
        <v>1707753357.03</v>
      </c>
      <c r="I35" s="3"/>
    </row>
    <row r="36" spans="1:8" ht="12.75">
      <c r="A36" s="26" t="s">
        <v>63</v>
      </c>
      <c r="B36" s="55" t="s">
        <v>208</v>
      </c>
      <c r="C36" s="27">
        <v>-52143158.41</v>
      </c>
      <c r="D36" s="27"/>
      <c r="E36" s="28"/>
      <c r="F36" s="29" t="s">
        <v>103</v>
      </c>
      <c r="G36" t="s">
        <v>104</v>
      </c>
      <c r="H36" s="30">
        <v>15758921.87</v>
      </c>
    </row>
    <row r="37" spans="1:8" ht="13.5" thickBot="1">
      <c r="A37" s="26" t="s">
        <v>64</v>
      </c>
      <c r="B37" s="25" t="s">
        <v>65</v>
      </c>
      <c r="C37" s="27">
        <v>36158361.9</v>
      </c>
      <c r="D37" s="27"/>
      <c r="E37" s="28"/>
      <c r="F37" s="29" t="s">
        <v>134</v>
      </c>
      <c r="G37" t="s">
        <v>157</v>
      </c>
      <c r="H37" s="31">
        <v>66914224.2</v>
      </c>
    </row>
    <row r="38" spans="1:8" ht="12.75">
      <c r="A38" s="26" t="s">
        <v>66</v>
      </c>
      <c r="B38" s="25" t="s">
        <v>67</v>
      </c>
      <c r="C38" s="27">
        <v>196805676.62</v>
      </c>
      <c r="D38" s="27"/>
      <c r="E38" s="28"/>
      <c r="H38" s="25"/>
    </row>
    <row r="39" spans="1:9" ht="12.75">
      <c r="A39" s="26" t="s">
        <v>68</v>
      </c>
      <c r="B39" s="55" t="s">
        <v>205</v>
      </c>
      <c r="C39" s="27">
        <v>-79521189.77</v>
      </c>
      <c r="D39" s="27"/>
      <c r="E39" s="28"/>
      <c r="G39" s="10" t="s">
        <v>281</v>
      </c>
      <c r="H39" s="6"/>
      <c r="I39" s="123">
        <f>SUM(H32:H37)</f>
        <v>5907165907.92</v>
      </c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8" ht="12.75">
      <c r="A41" s="39">
        <v>217</v>
      </c>
      <c r="B41" s="55" t="s">
        <v>316</v>
      </c>
      <c r="C41" s="27">
        <v>-709484.95</v>
      </c>
      <c r="D41" s="27"/>
      <c r="E41" s="28"/>
      <c r="F41" s="28"/>
      <c r="H41" s="25"/>
    </row>
    <row r="42" spans="1:9" ht="12.75">
      <c r="A42" s="39">
        <v>218</v>
      </c>
      <c r="B42" s="25" t="s">
        <v>70</v>
      </c>
      <c r="C42" s="27">
        <v>639881842.6</v>
      </c>
      <c r="D42" s="27"/>
      <c r="E42" s="28"/>
      <c r="G42" s="10" t="s">
        <v>282</v>
      </c>
      <c r="H42" s="6"/>
      <c r="I42" s="123">
        <f>+I27+I39</f>
        <v>7864688974.99</v>
      </c>
    </row>
    <row r="43" spans="1:8" ht="12.75">
      <c r="A43" s="39">
        <v>219</v>
      </c>
      <c r="B43" s="55" t="s">
        <v>207</v>
      </c>
      <c r="C43" s="27">
        <v>-555785061.49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724954226.12</v>
      </c>
      <c r="D44" s="27"/>
      <c r="E44" s="28"/>
      <c r="H44" s="25"/>
      <c r="I44" s="8">
        <f>+D63-I42</f>
        <v>0</v>
      </c>
    </row>
    <row r="45" spans="1:8" ht="12.75">
      <c r="A45" s="39">
        <v>222</v>
      </c>
      <c r="B45" s="55" t="s">
        <v>209</v>
      </c>
      <c r="C45" s="27">
        <v>-9930879.78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130398425.58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-63698320.09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2792885647.1799994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11112713.13</v>
      </c>
      <c r="D54" s="27"/>
      <c r="H54" s="25"/>
    </row>
    <row r="55" spans="1:8" ht="12.75">
      <c r="A55" s="39">
        <v>303</v>
      </c>
      <c r="B55" s="25" t="s">
        <v>51</v>
      </c>
      <c r="C55" s="27">
        <v>-6942301.79</v>
      </c>
      <c r="D55" s="27"/>
      <c r="H55" s="25"/>
    </row>
    <row r="56" spans="1:8" ht="12.75">
      <c r="A56" s="39">
        <v>304</v>
      </c>
      <c r="B56" s="25" t="s">
        <v>76</v>
      </c>
      <c r="C56" s="27">
        <v>1321018.36</v>
      </c>
      <c r="D56" s="27"/>
      <c r="H56" s="25"/>
    </row>
    <row r="57" spans="1:8" ht="12.75">
      <c r="A57" s="39">
        <v>306</v>
      </c>
      <c r="B57" s="25" t="s">
        <v>77</v>
      </c>
      <c r="C57" s="27">
        <v>1102006</v>
      </c>
      <c r="D57" s="27"/>
      <c r="H57" s="25"/>
    </row>
    <row r="58" spans="1:8" ht="12.75">
      <c r="A58" s="39">
        <v>308</v>
      </c>
      <c r="B58" s="25" t="s">
        <v>79</v>
      </c>
      <c r="C58" s="30">
        <v>8201698.65</v>
      </c>
      <c r="D58" s="27"/>
      <c r="H58" s="25"/>
    </row>
    <row r="59" spans="1:8" ht="13.5" thickBot="1">
      <c r="A59" s="39">
        <v>309</v>
      </c>
      <c r="B59" s="55" t="s">
        <v>215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15216121.100000001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317</v>
      </c>
      <c r="C63" s="6"/>
      <c r="D63" s="123">
        <f>SUM(D23:D61)</f>
        <v>7864688974.989999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+D63-I42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19" sqref="D19:D25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2.7109375" style="0" customWidth="1"/>
    <col min="5" max="5" width="18.421875" style="0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338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2">
        <v>801</v>
      </c>
      <c r="B7" t="s">
        <v>149</v>
      </c>
      <c r="C7" s="45">
        <v>817985</v>
      </c>
      <c r="D7" s="131">
        <f aca="true" t="shared" si="0" ref="D7:D12">+C7/$E$14</f>
        <v>0.00020091508669131547</v>
      </c>
    </row>
    <row r="8" spans="1:5" ht="12.75">
      <c r="A8" s="1" t="s">
        <v>150</v>
      </c>
      <c r="B8" t="s">
        <v>194</v>
      </c>
      <c r="C8" s="45">
        <v>3913432847.28</v>
      </c>
      <c r="D8" s="131">
        <f t="shared" si="0"/>
        <v>0.9612250833106998</v>
      </c>
      <c r="E8" s="45"/>
    </row>
    <row r="9" spans="1:5" ht="12.75">
      <c r="A9" s="1">
        <v>803</v>
      </c>
      <c r="B9" t="s">
        <v>4</v>
      </c>
      <c r="C9" s="45">
        <v>91840625.64</v>
      </c>
      <c r="D9" s="131">
        <f t="shared" si="0"/>
        <v>0.02255807534642475</v>
      </c>
      <c r="E9" s="45"/>
    </row>
    <row r="10" spans="1:5" ht="12.75">
      <c r="A10" s="1" t="s">
        <v>180</v>
      </c>
      <c r="B10" t="s">
        <v>181</v>
      </c>
      <c r="C10" s="45">
        <v>49020427.36</v>
      </c>
      <c r="D10" s="131">
        <f t="shared" si="0"/>
        <v>0.012040493912088526</v>
      </c>
      <c r="E10" s="45"/>
    </row>
    <row r="11" spans="1:5" ht="12.75">
      <c r="A11" s="1" t="s">
        <v>182</v>
      </c>
      <c r="B11" t="s">
        <v>183</v>
      </c>
      <c r="C11" s="45">
        <v>16109822.06</v>
      </c>
      <c r="D11" s="131">
        <f t="shared" si="0"/>
        <v>0.003956926222078115</v>
      </c>
      <c r="E11" s="45"/>
    </row>
    <row r="12" spans="1:5" ht="13.5" thickBot="1">
      <c r="A12" s="1" t="s">
        <v>151</v>
      </c>
      <c r="B12" t="s">
        <v>152</v>
      </c>
      <c r="C12" s="46">
        <v>75343.92</v>
      </c>
      <c r="D12" s="131">
        <f t="shared" si="0"/>
        <v>1.8506122017474082E-05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294</v>
      </c>
      <c r="C14" s="107"/>
      <c r="D14" s="107"/>
      <c r="E14" s="108">
        <f>SUM(C7:C12)</f>
        <v>4071297051.26</v>
      </c>
    </row>
    <row r="15" ht="12.75">
      <c r="A15" s="1"/>
    </row>
    <row r="16" ht="12.75">
      <c r="A16" s="1"/>
    </row>
    <row r="17" spans="1:5" ht="12.75">
      <c r="A17" s="140" t="s">
        <v>296</v>
      </c>
      <c r="B17" s="140"/>
      <c r="C17" s="140"/>
      <c r="D17" s="140"/>
      <c r="E17" s="140"/>
    </row>
    <row r="18" ht="12.75">
      <c r="A18" s="1"/>
    </row>
    <row r="19" spans="1:5" ht="12.75">
      <c r="A19" s="1" t="s">
        <v>9</v>
      </c>
      <c r="B19" t="s">
        <v>10</v>
      </c>
      <c r="C19" s="45">
        <v>1424720449.77</v>
      </c>
      <c r="D19" s="131">
        <f>+C19/$E$27</f>
        <v>0.5967009061225668</v>
      </c>
      <c r="E19" s="45"/>
    </row>
    <row r="20" spans="1:5" ht="12.75">
      <c r="A20" s="1" t="s">
        <v>11</v>
      </c>
      <c r="B20" s="55" t="s">
        <v>247</v>
      </c>
      <c r="C20" s="45">
        <v>374501813.06</v>
      </c>
      <c r="D20" s="131">
        <f aca="true" t="shared" si="1" ref="D20:D25">+C20/$E$27</f>
        <v>0.15684871459065622</v>
      </c>
      <c r="E20" s="45"/>
    </row>
    <row r="21" spans="1:5" ht="12.75">
      <c r="A21" s="1" t="s">
        <v>12</v>
      </c>
      <c r="B21" t="s">
        <v>13</v>
      </c>
      <c r="C21" s="45">
        <v>38503580.01</v>
      </c>
      <c r="D21" s="131">
        <f t="shared" si="1"/>
        <v>0.016126055525235664</v>
      </c>
      <c r="E21" s="45"/>
    </row>
    <row r="22" spans="1:5" ht="12.75">
      <c r="A22" s="1" t="s">
        <v>14</v>
      </c>
      <c r="B22" t="s">
        <v>15</v>
      </c>
      <c r="C22" s="45">
        <v>415145201.4</v>
      </c>
      <c r="D22" s="131">
        <f t="shared" si="1"/>
        <v>0.17387096387070586</v>
      </c>
      <c r="E22" s="45"/>
    </row>
    <row r="23" spans="1:5" ht="12.75">
      <c r="A23" s="1" t="s">
        <v>16</v>
      </c>
      <c r="B23" t="s">
        <v>17</v>
      </c>
      <c r="C23" s="45">
        <v>163899.37</v>
      </c>
      <c r="D23" s="131">
        <f t="shared" si="1"/>
        <v>6.864427516830127E-05</v>
      </c>
      <c r="E23" s="45"/>
    </row>
    <row r="24" spans="1:5" ht="12.75">
      <c r="A24" s="1" t="s">
        <v>18</v>
      </c>
      <c r="B24" t="s">
        <v>19</v>
      </c>
      <c r="C24" s="47">
        <v>107160246.8</v>
      </c>
      <c r="D24" s="131">
        <f t="shared" si="1"/>
        <v>0.04488081600583502</v>
      </c>
      <c r="E24" s="45"/>
    </row>
    <row r="25" spans="1:5" ht="13.5" thickBot="1">
      <c r="A25" s="2">
        <v>911</v>
      </c>
      <c r="B25" t="s">
        <v>22</v>
      </c>
      <c r="C25" s="46">
        <v>27467431.1</v>
      </c>
      <c r="D25" s="131">
        <f t="shared" si="1"/>
        <v>0.011503899609832278</v>
      </c>
      <c r="E25" s="45"/>
    </row>
    <row r="26" spans="3:5" ht="12.75">
      <c r="C26" s="45"/>
      <c r="D26" s="45"/>
      <c r="E26" s="45"/>
    </row>
    <row r="27" spans="2:5" ht="12.75">
      <c r="B27" s="24" t="s">
        <v>295</v>
      </c>
      <c r="C27" s="24"/>
      <c r="D27" s="24"/>
      <c r="E27" s="109">
        <f>SUM(C19:C25)</f>
        <v>2387662621.5099998</v>
      </c>
    </row>
    <row r="28" spans="3:5" ht="12.75">
      <c r="C28" s="45"/>
      <c r="D28" s="45"/>
      <c r="E28" s="45"/>
    </row>
    <row r="29" spans="2:5" ht="12.75">
      <c r="B29" s="24" t="s">
        <v>273</v>
      </c>
      <c r="C29" s="24"/>
      <c r="D29" s="24"/>
      <c r="E29" s="109">
        <f>+E14-E27</f>
        <v>1683634429.7500005</v>
      </c>
    </row>
    <row r="30" ht="12.75">
      <c r="E30" s="43">
        <f>1683634429.75-E29</f>
        <v>0</v>
      </c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G21" sqref="G21"/>
    </sheetView>
  </sheetViews>
  <sheetFormatPr defaultColWidth="11.421875" defaultRowHeight="12.75"/>
  <cols>
    <col min="2" max="2" width="37.421875" style="0" customWidth="1"/>
    <col min="3" max="3" width="15.28125" style="0" bestFit="1" customWidth="1"/>
    <col min="5" max="5" width="15.28125" style="0" bestFit="1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284</v>
      </c>
      <c r="B3" s="136"/>
      <c r="C3" s="136"/>
      <c r="D3" s="136"/>
      <c r="E3" s="136"/>
    </row>
    <row r="5" spans="1:5" ht="15">
      <c r="A5" s="137" t="s">
        <v>264</v>
      </c>
      <c r="B5" s="137"/>
      <c r="C5" s="137"/>
      <c r="D5" s="137"/>
      <c r="E5" s="137"/>
    </row>
    <row r="7" spans="1:4" ht="12.75">
      <c r="A7" s="2">
        <v>801</v>
      </c>
      <c r="B7" s="55" t="s">
        <v>149</v>
      </c>
      <c r="C7" s="62">
        <v>396221419.05</v>
      </c>
      <c r="D7" s="104">
        <f aca="true" t="shared" si="0" ref="D7:D12">+C7/$E$14</f>
        <v>0.04642165262297809</v>
      </c>
    </row>
    <row r="8" spans="1:4" ht="12.75">
      <c r="A8" s="2">
        <v>802</v>
      </c>
      <c r="B8" s="55" t="s">
        <v>230</v>
      </c>
      <c r="C8" s="62">
        <v>7119205105.84</v>
      </c>
      <c r="D8" s="104">
        <f t="shared" si="0"/>
        <v>0.8340923798804825</v>
      </c>
    </row>
    <row r="9" spans="1:4" ht="12.75">
      <c r="A9" s="2">
        <v>803</v>
      </c>
      <c r="B9" s="55" t="s">
        <v>259</v>
      </c>
      <c r="C9" s="62">
        <v>440041304.54</v>
      </c>
      <c r="D9" s="104">
        <f t="shared" si="0"/>
        <v>0.051555629244112645</v>
      </c>
    </row>
    <row r="10" spans="1:4" ht="12.75">
      <c r="A10" s="2">
        <v>805</v>
      </c>
      <c r="B10" s="55" t="s">
        <v>181</v>
      </c>
      <c r="C10" s="62">
        <v>27409993.16</v>
      </c>
      <c r="D10" s="104">
        <f t="shared" si="0"/>
        <v>0.003211379091828341</v>
      </c>
    </row>
    <row r="11" spans="1:4" ht="12.75">
      <c r="A11" s="2">
        <v>806</v>
      </c>
      <c r="B11" s="55" t="s">
        <v>232</v>
      </c>
      <c r="C11" s="62">
        <v>10337576.24</v>
      </c>
      <c r="D11" s="104">
        <f t="shared" si="0"/>
        <v>0.0012111595943688092</v>
      </c>
    </row>
    <row r="12" spans="1:4" ht="13.5" thickBot="1">
      <c r="A12" s="2">
        <v>815</v>
      </c>
      <c r="B12" s="55" t="s">
        <v>152</v>
      </c>
      <c r="C12" s="63">
        <v>542056325.94</v>
      </c>
      <c r="D12" s="104">
        <f t="shared" si="0"/>
        <v>0.06350779956622961</v>
      </c>
    </row>
    <row r="14" spans="2:5" ht="12.75">
      <c r="B14" s="7" t="s">
        <v>272</v>
      </c>
      <c r="C14" s="7"/>
      <c r="D14" s="7"/>
      <c r="E14" s="67">
        <v>8535271724.77</v>
      </c>
    </row>
    <row r="16" spans="1:5" ht="15">
      <c r="A16" s="137" t="s">
        <v>265</v>
      </c>
      <c r="B16" s="137"/>
      <c r="C16" s="137"/>
      <c r="D16" s="137"/>
      <c r="E16" s="137"/>
    </row>
    <row r="17" ht="12.75">
      <c r="A17" s="2"/>
    </row>
    <row r="18" spans="1:4" ht="12.75">
      <c r="A18" s="2">
        <v>901</v>
      </c>
      <c r="B18" s="55" t="s">
        <v>10</v>
      </c>
      <c r="C18" s="62">
        <v>3239618573.66</v>
      </c>
      <c r="D18" s="104">
        <f>+C18/$E$27</f>
        <v>0.5472208746170004</v>
      </c>
    </row>
    <row r="19" spans="1:4" ht="12.75">
      <c r="A19" s="2">
        <v>902</v>
      </c>
      <c r="B19" s="55" t="s">
        <v>247</v>
      </c>
      <c r="C19" s="62">
        <v>1406806903.5</v>
      </c>
      <c r="D19" s="104">
        <f aca="true" t="shared" si="1" ref="D19:D25">+C19/$E$27</f>
        <v>0.23763109349035938</v>
      </c>
    </row>
    <row r="20" spans="1:4" ht="12.75">
      <c r="A20" s="2">
        <v>903</v>
      </c>
      <c r="B20" s="55" t="s">
        <v>13</v>
      </c>
      <c r="C20" s="62">
        <v>44004546.58</v>
      </c>
      <c r="D20" s="104">
        <f t="shared" si="1"/>
        <v>0.007433037537942999</v>
      </c>
    </row>
    <row r="21" spans="1:4" ht="12.75">
      <c r="A21" s="2">
        <v>904</v>
      </c>
      <c r="B21" s="55" t="s">
        <v>15</v>
      </c>
      <c r="C21" s="62">
        <v>1062710482.96</v>
      </c>
      <c r="D21" s="104">
        <f t="shared" si="1"/>
        <v>0.1795079719193692</v>
      </c>
    </row>
    <row r="22" spans="1:4" ht="12.75">
      <c r="A22" s="2">
        <v>905</v>
      </c>
      <c r="B22" s="55" t="s">
        <v>17</v>
      </c>
      <c r="C22" s="62">
        <v>71926.3</v>
      </c>
      <c r="D22" s="104">
        <f t="shared" si="1"/>
        <v>1.2149446578057425E-05</v>
      </c>
    </row>
    <row r="23" spans="1:4" ht="12.75">
      <c r="A23" s="2">
        <v>906</v>
      </c>
      <c r="B23" s="55" t="s">
        <v>233</v>
      </c>
      <c r="C23" s="62">
        <v>135067353.56</v>
      </c>
      <c r="D23" s="104">
        <f t="shared" si="1"/>
        <v>0.022814931346625843</v>
      </c>
    </row>
    <row r="24" spans="1:4" ht="12.75">
      <c r="A24" s="2">
        <v>907</v>
      </c>
      <c r="B24" s="55" t="s">
        <v>21</v>
      </c>
      <c r="C24" s="62">
        <v>1275249.19</v>
      </c>
      <c r="D24" s="104">
        <f t="shared" si="1"/>
        <v>0.00021540899375633115</v>
      </c>
    </row>
    <row r="25" spans="1:4" ht="13.5" thickBot="1">
      <c r="A25" s="2">
        <v>911</v>
      </c>
      <c r="B25" s="55" t="s">
        <v>22</v>
      </c>
      <c r="C25" s="63">
        <v>30574703.32</v>
      </c>
      <c r="D25" s="104">
        <f t="shared" si="1"/>
        <v>0.005164532648367773</v>
      </c>
    </row>
    <row r="27" spans="2:5" ht="12.75">
      <c r="B27" s="7" t="s">
        <v>271</v>
      </c>
      <c r="E27" s="67">
        <v>5920129739.07</v>
      </c>
    </row>
    <row r="30" spans="2:5" ht="15">
      <c r="B30" s="61" t="s">
        <v>273</v>
      </c>
      <c r="C30" s="61"/>
      <c r="D30" s="61"/>
      <c r="E30" s="68">
        <v>2615141985.7</v>
      </c>
    </row>
  </sheetData>
  <sheetProtection/>
  <mergeCells count="5">
    <mergeCell ref="A1:E1"/>
    <mergeCell ref="A2:E2"/>
    <mergeCell ref="A3:E3"/>
    <mergeCell ref="A5:E5"/>
    <mergeCell ref="A16:E16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6">
      <selection activeCell="D44" sqref="D44"/>
    </sheetView>
  </sheetViews>
  <sheetFormatPr defaultColWidth="11.421875" defaultRowHeight="12.75"/>
  <cols>
    <col min="2" max="2" width="45.00390625" style="0" customWidth="1"/>
    <col min="3" max="3" width="18.140625" style="0" bestFit="1" customWidth="1"/>
    <col min="4" max="4" width="18.281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266</v>
      </c>
      <c r="B2" s="136"/>
      <c r="C2" s="136"/>
      <c r="D2" s="136"/>
      <c r="E2" s="24"/>
      <c r="F2" s="136" t="s">
        <v>266</v>
      </c>
      <c r="G2" s="136"/>
      <c r="H2" s="136"/>
      <c r="I2" s="136"/>
    </row>
    <row r="3" spans="1:9" ht="12.75">
      <c r="A3" s="136" t="s">
        <v>339</v>
      </c>
      <c r="B3" s="136"/>
      <c r="C3" s="136"/>
      <c r="D3" s="136"/>
      <c r="E3" s="24"/>
      <c r="F3" s="136" t="str">
        <f>+A3</f>
        <v>Al 30 de junio del 2009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9" t="s">
        <v>278</v>
      </c>
      <c r="G5" s="139"/>
      <c r="H5" s="139"/>
      <c r="I5" s="139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1959129</v>
      </c>
      <c r="D9" s="27"/>
      <c r="E9" s="28"/>
      <c r="F9" s="29">
        <v>400</v>
      </c>
      <c r="G9" t="s">
        <v>114</v>
      </c>
      <c r="H9" s="27">
        <v>14813303.26</v>
      </c>
      <c r="I9" s="28"/>
    </row>
    <row r="10" spans="1:8" ht="12.75">
      <c r="A10" s="26" t="s">
        <v>30</v>
      </c>
      <c r="B10" s="25" t="s">
        <v>31</v>
      </c>
      <c r="C10" s="27">
        <v>887634065.66</v>
      </c>
      <c r="D10" s="27"/>
      <c r="E10" s="28"/>
      <c r="F10" s="2">
        <v>401</v>
      </c>
      <c r="G10" t="s">
        <v>83</v>
      </c>
      <c r="H10" s="3">
        <v>2507579.74</v>
      </c>
    </row>
    <row r="11" spans="1:8" ht="12.75">
      <c r="A11" s="26" t="s">
        <v>34</v>
      </c>
      <c r="B11" s="25" t="s">
        <v>111</v>
      </c>
      <c r="C11" s="27">
        <v>2489000000</v>
      </c>
      <c r="D11" s="27"/>
      <c r="E11" s="28"/>
      <c r="F11" s="2">
        <v>402</v>
      </c>
      <c r="G11" t="s">
        <v>187</v>
      </c>
      <c r="H11" s="3">
        <v>1690509.86</v>
      </c>
    </row>
    <row r="12" spans="1:8" ht="12.75">
      <c r="A12" s="26" t="s">
        <v>110</v>
      </c>
      <c r="B12" s="25" t="s">
        <v>33</v>
      </c>
      <c r="C12" s="27">
        <v>379750519.16</v>
      </c>
      <c r="D12" s="27"/>
      <c r="E12" s="28"/>
      <c r="F12" s="29" t="s">
        <v>84</v>
      </c>
      <c r="G12" t="s">
        <v>188</v>
      </c>
      <c r="H12" s="3">
        <v>211493769.13</v>
      </c>
    </row>
    <row r="13" spans="1:9" ht="12.75">
      <c r="A13" s="26" t="s">
        <v>32</v>
      </c>
      <c r="B13" s="25" t="s">
        <v>35</v>
      </c>
      <c r="C13" s="27">
        <v>-39204608.01</v>
      </c>
      <c r="D13" s="27"/>
      <c r="E13" s="28"/>
      <c r="F13" s="29" t="s">
        <v>86</v>
      </c>
      <c r="G13" t="s">
        <v>87</v>
      </c>
      <c r="H13" s="27">
        <v>257101674.57</v>
      </c>
      <c r="I13" s="28"/>
    </row>
    <row r="14" spans="1:9" ht="12.75">
      <c r="A14" s="26" t="s">
        <v>36</v>
      </c>
      <c r="B14" s="25" t="s">
        <v>37</v>
      </c>
      <c r="C14" s="27">
        <v>169107210.99</v>
      </c>
      <c r="D14" s="27"/>
      <c r="E14" s="28"/>
      <c r="F14" s="29" t="s">
        <v>88</v>
      </c>
      <c r="G14" t="s">
        <v>89</v>
      </c>
      <c r="H14" s="30">
        <v>17364567.27</v>
      </c>
      <c r="I14" s="28"/>
    </row>
    <row r="15" spans="1:8" ht="13.5" thickBot="1">
      <c r="A15" s="26" t="s">
        <v>38</v>
      </c>
      <c r="B15" s="25" t="s">
        <v>39</v>
      </c>
      <c r="C15" s="27">
        <v>18583136.83</v>
      </c>
      <c r="D15" s="27"/>
      <c r="E15" s="28"/>
      <c r="F15" s="2">
        <v>408</v>
      </c>
      <c r="G15" t="s">
        <v>147</v>
      </c>
      <c r="H15" s="31">
        <v>16650184.9</v>
      </c>
    </row>
    <row r="16" spans="1:9" ht="12.75">
      <c r="A16" s="26" t="s">
        <v>40</v>
      </c>
      <c r="B16" s="25" t="s">
        <v>41</v>
      </c>
      <c r="C16" s="27">
        <v>66042058.5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31757781.72</v>
      </c>
      <c r="D17" s="27"/>
      <c r="E17" s="28"/>
      <c r="G17" s="32" t="s">
        <v>300</v>
      </c>
      <c r="H17" s="27"/>
      <c r="I17" s="126">
        <f>SUM(H9:H15)</f>
        <v>521621588.72999996</v>
      </c>
    </row>
    <row r="18" spans="1:10" ht="12.75">
      <c r="A18" s="26" t="s">
        <v>112</v>
      </c>
      <c r="B18" s="25" t="s">
        <v>113</v>
      </c>
      <c r="C18" s="27">
        <v>4874587.48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644638.51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14292272.07</v>
      </c>
      <c r="D20" s="27"/>
      <c r="E20" s="28"/>
    </row>
    <row r="21" spans="1:8" ht="13.5" thickBot="1">
      <c r="A21" s="26" t="s">
        <v>127</v>
      </c>
      <c r="B21" s="25" t="s">
        <v>128</v>
      </c>
      <c r="C21" s="31">
        <v>33641323.2</v>
      </c>
      <c r="D21" s="25"/>
      <c r="E21" s="28"/>
      <c r="F21" s="2">
        <v>503</v>
      </c>
      <c r="G21" t="s">
        <v>191</v>
      </c>
      <c r="H21" s="3">
        <v>515092392.35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46</v>
      </c>
      <c r="C23" s="27"/>
      <c r="D23" s="38">
        <f>SUM(C9:C21)</f>
        <v>4058082115.109999</v>
      </c>
      <c r="E23" s="28"/>
      <c r="G23" s="7" t="s">
        <v>301</v>
      </c>
      <c r="I23" s="18">
        <f>+H21</f>
        <v>515092392.35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1003652.52</v>
      </c>
      <c r="D27" s="27"/>
      <c r="E27" s="28"/>
      <c r="G27" s="32" t="s">
        <v>319</v>
      </c>
      <c r="H27" s="34"/>
      <c r="I27" s="35">
        <f>+I17+I23</f>
        <v>1036713981.0799999</v>
      </c>
    </row>
    <row r="28" spans="1:8" ht="12.75">
      <c r="A28" s="26" t="s">
        <v>50</v>
      </c>
      <c r="B28" s="55" t="s">
        <v>250</v>
      </c>
      <c r="C28" s="27">
        <v>-893665.52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317330446.91</v>
      </c>
      <c r="D29" s="27"/>
      <c r="E29" s="28"/>
      <c r="G29" s="7"/>
      <c r="H29" s="27"/>
      <c r="I29" s="28"/>
    </row>
    <row r="30" spans="1:9" ht="12.75">
      <c r="A30" s="26" t="s">
        <v>53</v>
      </c>
      <c r="B30" s="55" t="s">
        <v>315</v>
      </c>
      <c r="C30" s="27">
        <v>-170657591.27</v>
      </c>
      <c r="D30" s="27"/>
      <c r="E30" s="28"/>
      <c r="F30" s="141" t="s">
        <v>223</v>
      </c>
      <c r="G30" s="141"/>
      <c r="H30" s="141"/>
      <c r="I30" s="141"/>
    </row>
    <row r="31" spans="1:9" ht="12.75">
      <c r="A31" s="26" t="s">
        <v>55</v>
      </c>
      <c r="B31" s="25" t="s">
        <v>56</v>
      </c>
      <c r="C31" s="27">
        <v>199002141.77</v>
      </c>
      <c r="D31" s="27"/>
      <c r="E31" s="28"/>
      <c r="F31" s="29"/>
      <c r="H31" s="27"/>
      <c r="I31" s="37"/>
    </row>
    <row r="32" spans="1:9" ht="12.75">
      <c r="A32" s="26" t="s">
        <v>57</v>
      </c>
      <c r="B32" s="55" t="s">
        <v>310</v>
      </c>
      <c r="C32" s="27">
        <v>-134753866.54</v>
      </c>
      <c r="D32" s="27"/>
      <c r="E32" s="28"/>
      <c r="F32" s="29" t="s">
        <v>95</v>
      </c>
      <c r="G32" t="s">
        <v>96</v>
      </c>
      <c r="H32" s="27">
        <v>2004728739.26</v>
      </c>
      <c r="I32" s="28"/>
    </row>
    <row r="33" spans="1:9" ht="12.75">
      <c r="A33" s="26" t="s">
        <v>58</v>
      </c>
      <c r="B33" s="25" t="s">
        <v>59</v>
      </c>
      <c r="C33" s="27">
        <v>109283364.55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60</v>
      </c>
      <c r="B34" s="55" t="s">
        <v>204</v>
      </c>
      <c r="C34" s="27">
        <v>-63202383.25</v>
      </c>
      <c r="D34" s="27"/>
      <c r="E34" s="28"/>
      <c r="F34" s="29" t="s">
        <v>99</v>
      </c>
      <c r="G34" t="s">
        <v>100</v>
      </c>
      <c r="H34" s="27">
        <v>2214753311.42</v>
      </c>
      <c r="I34" s="28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101</v>
      </c>
      <c r="G35" t="s">
        <v>195</v>
      </c>
      <c r="H35" s="27">
        <f>+'Resultado junio 09'!E29</f>
        <v>1683634429.7500005</v>
      </c>
      <c r="I35" s="3"/>
    </row>
    <row r="36" spans="1:8" ht="12.75">
      <c r="A36" s="26" t="s">
        <v>63</v>
      </c>
      <c r="B36" s="55" t="s">
        <v>208</v>
      </c>
      <c r="C36" s="27">
        <v>-51336773.92</v>
      </c>
      <c r="D36" s="27"/>
      <c r="E36" s="28"/>
      <c r="F36" s="29" t="s">
        <v>103</v>
      </c>
      <c r="G36" t="s">
        <v>104</v>
      </c>
      <c r="H36" s="30">
        <v>-932642.01</v>
      </c>
    </row>
    <row r="37" spans="1:8" ht="13.5" thickBot="1">
      <c r="A37" s="26" t="s">
        <v>64</v>
      </c>
      <c r="B37" s="25" t="s">
        <v>65</v>
      </c>
      <c r="C37" s="27">
        <v>36158361.9</v>
      </c>
      <c r="D37" s="27"/>
      <c r="E37" s="28"/>
      <c r="F37" s="29" t="s">
        <v>134</v>
      </c>
      <c r="G37" t="s">
        <v>157</v>
      </c>
      <c r="H37" s="31">
        <v>28213077.07</v>
      </c>
    </row>
    <row r="38" spans="1:8" ht="12.75">
      <c r="A38" s="26" t="s">
        <v>66</v>
      </c>
      <c r="B38" s="25" t="s">
        <v>67</v>
      </c>
      <c r="C38" s="27">
        <v>196805676.62</v>
      </c>
      <c r="D38" s="27"/>
      <c r="E38" s="28"/>
      <c r="H38" s="25"/>
    </row>
    <row r="39" spans="1:9" ht="12.75">
      <c r="A39" s="26" t="s">
        <v>68</v>
      </c>
      <c r="B39" s="55" t="s">
        <v>205</v>
      </c>
      <c r="C39" s="27">
        <v>-77549038.83</v>
      </c>
      <c r="D39" s="27"/>
      <c r="E39" s="28"/>
      <c r="G39" s="10" t="s">
        <v>281</v>
      </c>
      <c r="H39" s="6"/>
      <c r="I39" s="123">
        <f>SUM(H32:H37)</f>
        <v>5932242996.25</v>
      </c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8" ht="12.75">
      <c r="A41" s="39">
        <v>217</v>
      </c>
      <c r="B41" s="55" t="s">
        <v>316</v>
      </c>
      <c r="C41" s="27">
        <v>-684686.23</v>
      </c>
      <c r="D41" s="27"/>
      <c r="E41" s="28"/>
      <c r="F41" s="28"/>
      <c r="H41" s="25"/>
    </row>
    <row r="42" spans="1:9" ht="12.75">
      <c r="A42" s="39">
        <v>218</v>
      </c>
      <c r="B42" s="25" t="s">
        <v>70</v>
      </c>
      <c r="C42" s="27">
        <v>692733974.64</v>
      </c>
      <c r="D42" s="27"/>
      <c r="E42" s="28"/>
      <c r="G42" s="10" t="s">
        <v>282</v>
      </c>
      <c r="H42" s="6"/>
      <c r="I42" s="123">
        <f>+I27+I39</f>
        <v>6968956977.33</v>
      </c>
    </row>
    <row r="43" spans="1:8" ht="12.75">
      <c r="A43" s="39">
        <v>219</v>
      </c>
      <c r="B43" s="55" t="s">
        <v>207</v>
      </c>
      <c r="C43" s="27">
        <v>-574659738.53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724954226.12</v>
      </c>
      <c r="D44" s="27"/>
      <c r="E44" s="28"/>
      <c r="H44" s="25"/>
      <c r="I44" s="8">
        <f>+D63-I42</f>
        <v>0</v>
      </c>
    </row>
    <row r="45" spans="1:8" ht="12.75">
      <c r="A45" s="39">
        <v>222</v>
      </c>
      <c r="B45" s="55" t="s">
        <v>209</v>
      </c>
      <c r="C45" s="27">
        <v>-6620586.52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153430683.14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-98135042.65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2891981174.6499996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11518836.62</v>
      </c>
      <c r="D54" s="27"/>
      <c r="H54" s="25"/>
    </row>
    <row r="55" spans="1:8" ht="12.75">
      <c r="A55" s="39">
        <v>303</v>
      </c>
      <c r="B55" s="25" t="s">
        <v>51</v>
      </c>
      <c r="C55" s="27">
        <v>-7064859.81</v>
      </c>
      <c r="D55" s="27"/>
      <c r="H55" s="25"/>
    </row>
    <row r="56" spans="1:8" ht="12.75">
      <c r="A56" s="39">
        <v>304</v>
      </c>
      <c r="B56" s="25" t="s">
        <v>76</v>
      </c>
      <c r="C56" s="27">
        <v>1321018.36</v>
      </c>
      <c r="D56" s="27"/>
      <c r="H56" s="25"/>
    </row>
    <row r="57" spans="1:8" ht="12.75">
      <c r="A57" s="39">
        <v>306</v>
      </c>
      <c r="B57" s="25" t="s">
        <v>77</v>
      </c>
      <c r="C57" s="27">
        <v>1106007</v>
      </c>
      <c r="D57" s="27"/>
      <c r="H57" s="25"/>
    </row>
    <row r="58" spans="1:8" ht="12.75">
      <c r="A58" s="39">
        <v>308</v>
      </c>
      <c r="B58" s="25" t="s">
        <v>79</v>
      </c>
      <c r="C58" s="30">
        <v>11591698.65</v>
      </c>
      <c r="D58" s="27"/>
      <c r="H58" s="25"/>
    </row>
    <row r="59" spans="1:8" ht="13.5" thickBot="1">
      <c r="A59" s="39">
        <v>309</v>
      </c>
      <c r="B59" s="25" t="s">
        <v>133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18893687.57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317</v>
      </c>
      <c r="C63" s="6"/>
      <c r="D63" s="123">
        <f>SUM(D23:D61)</f>
        <v>6968956977.329998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+D63-I42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22" sqref="H22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3.00390625" style="0" customWidth="1"/>
    <col min="5" max="5" width="18.421875" style="0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340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2">
        <v>801</v>
      </c>
      <c r="B7" t="s">
        <v>149</v>
      </c>
      <c r="C7" s="45">
        <v>305630</v>
      </c>
      <c r="D7" s="131">
        <f aca="true" t="shared" si="0" ref="D7:D12">+C7/$E$14</f>
        <v>0.00011490686489245227</v>
      </c>
    </row>
    <row r="8" spans="1:5" ht="12.75">
      <c r="A8" s="1" t="s">
        <v>150</v>
      </c>
      <c r="B8" t="s">
        <v>194</v>
      </c>
      <c r="C8" s="45">
        <v>2618528698.96</v>
      </c>
      <c r="D8" s="131">
        <f t="shared" si="0"/>
        <v>0.9844809849439046</v>
      </c>
      <c r="E8" s="45"/>
    </row>
    <row r="9" spans="1:5" ht="12.75">
      <c r="A9" s="1">
        <v>803</v>
      </c>
      <c r="B9" t="s">
        <v>4</v>
      </c>
      <c r="C9" s="45">
        <v>37365901.13</v>
      </c>
      <c r="D9" s="131">
        <f t="shared" si="0"/>
        <v>0.014048354391681575</v>
      </c>
      <c r="E9" s="45"/>
    </row>
    <row r="10" spans="1:5" ht="12.75">
      <c r="A10" s="1" t="s">
        <v>180</v>
      </c>
      <c r="B10" t="s">
        <v>181</v>
      </c>
      <c r="C10" s="45">
        <v>2891607.82</v>
      </c>
      <c r="D10" s="131">
        <f t="shared" si="0"/>
        <v>0.0010871497859984243</v>
      </c>
      <c r="E10" s="45"/>
    </row>
    <row r="11" spans="1:5" ht="12.75">
      <c r="A11" s="1" t="s">
        <v>182</v>
      </c>
      <c r="B11" t="s">
        <v>183</v>
      </c>
      <c r="C11" s="45">
        <v>407960.07</v>
      </c>
      <c r="D11" s="131">
        <f t="shared" si="0"/>
        <v>0.0001533796179858174</v>
      </c>
      <c r="E11" s="45"/>
    </row>
    <row r="12" spans="1:5" ht="13.5" thickBot="1">
      <c r="A12" s="1" t="s">
        <v>151</v>
      </c>
      <c r="B12" t="s">
        <v>152</v>
      </c>
      <c r="C12" s="46">
        <v>306474.57</v>
      </c>
      <c r="D12" s="131">
        <f t="shared" si="0"/>
        <v>0.00011522439553696433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306</v>
      </c>
      <c r="C14" s="107"/>
      <c r="D14" s="107"/>
      <c r="E14" s="108">
        <f>SUM(C7:C12)</f>
        <v>2659806272.5500007</v>
      </c>
    </row>
    <row r="15" ht="12.75">
      <c r="A15" s="1"/>
    </row>
    <row r="16" ht="12.75">
      <c r="A16" s="1"/>
    </row>
    <row r="17" spans="1:5" ht="12.75">
      <c r="A17" s="140" t="s">
        <v>296</v>
      </c>
      <c r="B17" s="140"/>
      <c r="C17" s="140"/>
      <c r="D17" s="140"/>
      <c r="E17" s="140"/>
    </row>
    <row r="18" ht="12.75">
      <c r="A18" s="1"/>
    </row>
    <row r="19" spans="1:5" ht="12.75">
      <c r="A19" s="1" t="s">
        <v>9</v>
      </c>
      <c r="B19" t="s">
        <v>10</v>
      </c>
      <c r="C19" s="45">
        <v>694587674.09</v>
      </c>
      <c r="D19" s="131">
        <f aca="true" t="shared" si="1" ref="D19:D24">+C19/$E$26</f>
        <v>0.577130362272699</v>
      </c>
      <c r="E19" s="45"/>
    </row>
    <row r="20" spans="1:5" ht="12.75">
      <c r="A20" s="1" t="s">
        <v>11</v>
      </c>
      <c r="B20" s="55" t="s">
        <v>247</v>
      </c>
      <c r="C20" s="45">
        <v>197959429.36</v>
      </c>
      <c r="D20" s="131">
        <f t="shared" si="1"/>
        <v>0.16448376705145795</v>
      </c>
      <c r="E20" s="45"/>
    </row>
    <row r="21" spans="1:5" ht="12.75">
      <c r="A21" s="1" t="s">
        <v>12</v>
      </c>
      <c r="B21" t="s">
        <v>13</v>
      </c>
      <c r="C21" s="45">
        <v>19442374.14</v>
      </c>
      <c r="D21" s="131">
        <f t="shared" si="1"/>
        <v>0.01615459768352532</v>
      </c>
      <c r="E21" s="45"/>
    </row>
    <row r="22" spans="1:5" ht="12.75">
      <c r="A22" s="1" t="s">
        <v>14</v>
      </c>
      <c r="B22" t="s">
        <v>15</v>
      </c>
      <c r="C22" s="45">
        <v>205400544.62</v>
      </c>
      <c r="D22" s="131">
        <f t="shared" si="1"/>
        <v>0.1706665625514545</v>
      </c>
      <c r="E22" s="45"/>
    </row>
    <row r="23" spans="1:5" ht="12.75">
      <c r="A23" s="1" t="s">
        <v>18</v>
      </c>
      <c r="B23" t="s">
        <v>19</v>
      </c>
      <c r="C23" s="47">
        <v>47439344.98</v>
      </c>
      <c r="D23" s="131">
        <f t="shared" si="1"/>
        <v>0.03941717852991931</v>
      </c>
      <c r="E23" s="45"/>
    </row>
    <row r="24" spans="1:5" ht="13.5" thickBot="1">
      <c r="A24" s="2">
        <v>911</v>
      </c>
      <c r="B24" t="s">
        <v>22</v>
      </c>
      <c r="C24" s="46">
        <v>38690183.15</v>
      </c>
      <c r="D24" s="131">
        <f t="shared" si="1"/>
        <v>0.03214753191094389</v>
      </c>
      <c r="E24" s="45"/>
    </row>
    <row r="25" spans="3:5" ht="12.75">
      <c r="C25" s="45"/>
      <c r="D25" s="45"/>
      <c r="E25" s="108"/>
    </row>
    <row r="26" spans="2:5" ht="12.75">
      <c r="B26" s="24" t="s">
        <v>295</v>
      </c>
      <c r="C26" s="24"/>
      <c r="D26" s="24"/>
      <c r="E26" s="109">
        <f>SUM(C19:C24)</f>
        <v>1203519550.3400002</v>
      </c>
    </row>
    <row r="27" spans="3:5" ht="12.75">
      <c r="C27" s="45"/>
      <c r="D27" s="45"/>
      <c r="E27" s="108"/>
    </row>
    <row r="28" spans="2:5" ht="12.75">
      <c r="B28" s="24" t="s">
        <v>273</v>
      </c>
      <c r="C28" s="24"/>
      <c r="D28" s="24"/>
      <c r="E28" s="109">
        <f>+E14-E26</f>
        <v>1456286722.2100005</v>
      </c>
    </row>
    <row r="29" ht="12.75">
      <c r="E29" s="43">
        <f>1456286722.21-E28</f>
        <v>0</v>
      </c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D39" sqref="D39"/>
    </sheetView>
  </sheetViews>
  <sheetFormatPr defaultColWidth="11.421875" defaultRowHeight="12.75"/>
  <cols>
    <col min="2" max="2" width="44.57421875" style="0" customWidth="1"/>
    <col min="3" max="3" width="18.140625" style="0" bestFit="1" customWidth="1"/>
    <col min="4" max="4" width="18.281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266</v>
      </c>
      <c r="B2" s="136"/>
      <c r="C2" s="136"/>
      <c r="D2" s="136"/>
      <c r="E2" s="24"/>
      <c r="F2" s="136" t="s">
        <v>266</v>
      </c>
      <c r="G2" s="136"/>
      <c r="H2" s="136"/>
      <c r="I2" s="136"/>
    </row>
    <row r="3" spans="1:9" ht="12.75">
      <c r="A3" s="136" t="s">
        <v>343</v>
      </c>
      <c r="B3" s="136"/>
      <c r="C3" s="136"/>
      <c r="D3" s="136"/>
      <c r="E3" s="24"/>
      <c r="F3" s="136" t="str">
        <f>+A3</f>
        <v>Al 31 de marzo del 2009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9" t="s">
        <v>278</v>
      </c>
      <c r="G5" s="139"/>
      <c r="H5" s="139"/>
      <c r="I5" s="139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2001820</v>
      </c>
      <c r="D9" s="27"/>
      <c r="E9" s="28"/>
      <c r="F9" s="29">
        <v>400</v>
      </c>
      <c r="G9" t="s">
        <v>114</v>
      </c>
      <c r="H9" s="27">
        <v>30788240.7</v>
      </c>
      <c r="I9" s="28"/>
    </row>
    <row r="10" spans="1:8" ht="12.75">
      <c r="A10" s="26" t="s">
        <v>30</v>
      </c>
      <c r="B10" s="25" t="s">
        <v>31</v>
      </c>
      <c r="C10" s="27">
        <v>1100933374.93</v>
      </c>
      <c r="D10" s="27"/>
      <c r="E10" s="28"/>
      <c r="F10" s="2">
        <v>401</v>
      </c>
      <c r="G10" t="s">
        <v>83</v>
      </c>
      <c r="H10" s="3">
        <v>1447602</v>
      </c>
    </row>
    <row r="11" spans="1:8" ht="12.75">
      <c r="A11" s="26" t="s">
        <v>34</v>
      </c>
      <c r="B11" s="25" t="s">
        <v>111</v>
      </c>
      <c r="C11" s="27">
        <v>1880000000</v>
      </c>
      <c r="D11" s="27"/>
      <c r="E11" s="28"/>
      <c r="F11" s="2">
        <v>402</v>
      </c>
      <c r="G11" t="s">
        <v>187</v>
      </c>
      <c r="H11" s="3">
        <v>46072.51</v>
      </c>
    </row>
    <row r="12" spans="1:8" ht="12.75">
      <c r="A12" s="26" t="s">
        <v>110</v>
      </c>
      <c r="B12" s="25" t="s">
        <v>33</v>
      </c>
      <c r="C12" s="27">
        <v>487291647.56</v>
      </c>
      <c r="D12" s="27"/>
      <c r="E12" s="28"/>
      <c r="F12" s="29" t="s">
        <v>84</v>
      </c>
      <c r="G12" t="s">
        <v>188</v>
      </c>
      <c r="H12" s="3">
        <v>254540931.51</v>
      </c>
    </row>
    <row r="13" spans="1:9" ht="12.75">
      <c r="A13" s="26" t="s">
        <v>32</v>
      </c>
      <c r="B13" s="25" t="s">
        <v>35</v>
      </c>
      <c r="C13" s="27">
        <v>-52951714.79</v>
      </c>
      <c r="D13" s="27"/>
      <c r="E13" s="28"/>
      <c r="F13" s="29" t="s">
        <v>86</v>
      </c>
      <c r="G13" t="s">
        <v>87</v>
      </c>
      <c r="H13" s="27">
        <v>144828959.44</v>
      </c>
      <c r="I13" s="28"/>
    </row>
    <row r="14" spans="1:9" ht="12.75">
      <c r="A14" s="26" t="s">
        <v>36</v>
      </c>
      <c r="B14" s="25" t="s">
        <v>37</v>
      </c>
      <c r="C14" s="27">
        <v>169583044.61</v>
      </c>
      <c r="D14" s="27"/>
      <c r="E14" s="28"/>
      <c r="F14" s="29" t="s">
        <v>88</v>
      </c>
      <c r="G14" t="s">
        <v>89</v>
      </c>
      <c r="H14" s="30">
        <v>26455567.27</v>
      </c>
      <c r="I14" s="28"/>
    </row>
    <row r="15" spans="1:8" ht="13.5" thickBot="1">
      <c r="A15" s="26" t="s">
        <v>38</v>
      </c>
      <c r="B15" s="25" t="s">
        <v>39</v>
      </c>
      <c r="C15" s="27">
        <v>16315960.97</v>
      </c>
      <c r="D15" s="27"/>
      <c r="E15" s="28"/>
      <c r="F15" s="2">
        <v>408</v>
      </c>
      <c r="G15" t="s">
        <v>147</v>
      </c>
      <c r="H15" s="31">
        <v>28670000</v>
      </c>
    </row>
    <row r="16" spans="1:9" ht="12.75">
      <c r="A16" s="26" t="s">
        <v>40</v>
      </c>
      <c r="B16" s="25" t="s">
        <v>41</v>
      </c>
      <c r="C16" s="27">
        <v>39592874.99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23917806.59</v>
      </c>
      <c r="D17" s="27"/>
      <c r="E17" s="28"/>
      <c r="G17" s="32" t="s">
        <v>300</v>
      </c>
      <c r="H17" s="27"/>
      <c r="I17" s="126">
        <f>SUM(H9:H15)</f>
        <v>486777373.42999995</v>
      </c>
    </row>
    <row r="18" spans="1:10" ht="12.75">
      <c r="A18" s="26" t="s">
        <v>112</v>
      </c>
      <c r="B18" s="25" t="s">
        <v>113</v>
      </c>
      <c r="C18" s="27">
        <v>1257360.2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602404.05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25078307.71</v>
      </c>
      <c r="D20" s="27"/>
      <c r="E20" s="28"/>
    </row>
    <row r="21" spans="1:8" ht="13.5" thickBot="1">
      <c r="A21" s="26" t="s">
        <v>127</v>
      </c>
      <c r="B21" s="25" t="s">
        <v>128</v>
      </c>
      <c r="C21" s="31">
        <v>33641323.2</v>
      </c>
      <c r="D21" s="25"/>
      <c r="E21" s="28"/>
      <c r="F21" s="2">
        <v>503</v>
      </c>
      <c r="G21" t="s">
        <v>191</v>
      </c>
      <c r="H21" s="3">
        <v>511462780.25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275</v>
      </c>
      <c r="C23" s="27"/>
      <c r="D23" s="38">
        <f>SUM(C9:C21)</f>
        <v>3727264210.02</v>
      </c>
      <c r="E23" s="28"/>
      <c r="G23" s="7" t="s">
        <v>301</v>
      </c>
      <c r="I23" s="18">
        <f>+H21</f>
        <v>511462780.25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901690.56</v>
      </c>
      <c r="D27" s="27"/>
      <c r="E27" s="28"/>
      <c r="G27" s="32" t="s">
        <v>341</v>
      </c>
      <c r="H27" s="34"/>
      <c r="I27" s="35">
        <f>+I17+I23</f>
        <v>998240153.68</v>
      </c>
    </row>
    <row r="28" spans="1:8" ht="12.75">
      <c r="A28" s="26" t="s">
        <v>50</v>
      </c>
      <c r="B28" s="55" t="s">
        <v>250</v>
      </c>
      <c r="C28" s="27">
        <v>-887382.59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311189191.82</v>
      </c>
      <c r="D29" s="27"/>
      <c r="E29" s="28"/>
      <c r="G29" s="7"/>
      <c r="H29" s="27"/>
      <c r="I29" s="28"/>
    </row>
    <row r="30" spans="1:9" ht="12.75">
      <c r="A30" s="26" t="s">
        <v>53</v>
      </c>
      <c r="B30" s="55" t="s">
        <v>315</v>
      </c>
      <c r="C30" s="27">
        <v>-162986719.65</v>
      </c>
      <c r="D30" s="27"/>
      <c r="E30" s="28"/>
      <c r="F30" s="141" t="s">
        <v>223</v>
      </c>
      <c r="G30" s="141"/>
      <c r="H30" s="141"/>
      <c r="I30" s="141"/>
    </row>
    <row r="31" spans="1:9" ht="12.75">
      <c r="A31" s="26" t="s">
        <v>55</v>
      </c>
      <c r="B31" s="25" t="s">
        <v>56</v>
      </c>
      <c r="C31" s="27">
        <v>198920141.77</v>
      </c>
      <c r="D31" s="27"/>
      <c r="E31" s="28"/>
      <c r="F31" s="29"/>
      <c r="H31" s="27"/>
      <c r="I31" s="37"/>
    </row>
    <row r="32" spans="1:9" ht="12.75">
      <c r="A32" s="26" t="s">
        <v>57</v>
      </c>
      <c r="B32" s="55" t="s">
        <v>310</v>
      </c>
      <c r="C32" s="27">
        <v>-131445800.64</v>
      </c>
      <c r="D32" s="27"/>
      <c r="E32" s="28"/>
      <c r="F32" s="29" t="s">
        <v>95</v>
      </c>
      <c r="G32" t="s">
        <v>96</v>
      </c>
      <c r="H32" s="27">
        <v>2004728739.26</v>
      </c>
      <c r="I32" s="28"/>
    </row>
    <row r="33" spans="1:9" ht="12.75">
      <c r="A33" s="26" t="s">
        <v>58</v>
      </c>
      <c r="B33" s="25" t="s">
        <v>59</v>
      </c>
      <c r="C33" s="27">
        <v>109283364.55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60</v>
      </c>
      <c r="B34" s="55" t="s">
        <v>204</v>
      </c>
      <c r="C34" s="27">
        <v>-60850404.58</v>
      </c>
      <c r="D34" s="27"/>
      <c r="E34" s="28"/>
      <c r="F34" s="29" t="s">
        <v>99</v>
      </c>
      <c r="G34" t="s">
        <v>100</v>
      </c>
      <c r="H34" s="27">
        <v>2214753311.42</v>
      </c>
      <c r="I34" s="28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101</v>
      </c>
      <c r="G35" t="s">
        <v>195</v>
      </c>
      <c r="H35" s="27">
        <f>+'Resultado marzo 09'!E28</f>
        <v>1456286722.2100005</v>
      </c>
      <c r="I35" s="3"/>
    </row>
    <row r="36" spans="1:8" ht="12.75">
      <c r="A36" s="26" t="s">
        <v>63</v>
      </c>
      <c r="B36" s="55" t="s">
        <v>208</v>
      </c>
      <c r="C36" s="27">
        <v>-50530389.43</v>
      </c>
      <c r="D36" s="27"/>
      <c r="E36" s="28"/>
      <c r="F36" s="29" t="s">
        <v>103</v>
      </c>
      <c r="G36" t="s">
        <v>104</v>
      </c>
      <c r="H36" s="30">
        <v>-932642.01</v>
      </c>
    </row>
    <row r="37" spans="1:8" ht="13.5" thickBot="1">
      <c r="A37" s="26" t="s">
        <v>64</v>
      </c>
      <c r="B37" s="25" t="s">
        <v>65</v>
      </c>
      <c r="C37" s="27">
        <v>36158361.9</v>
      </c>
      <c r="D37" s="27"/>
      <c r="E37" s="28"/>
      <c r="F37" s="29" t="s">
        <v>134</v>
      </c>
      <c r="G37" t="s">
        <v>157</v>
      </c>
      <c r="H37" s="31">
        <v>16691563.88</v>
      </c>
    </row>
    <row r="38" spans="1:8" ht="12.75">
      <c r="A38" s="26" t="s">
        <v>66</v>
      </c>
      <c r="B38" s="25" t="s">
        <v>67</v>
      </c>
      <c r="C38" s="27">
        <v>195155676.62</v>
      </c>
      <c r="D38" s="27"/>
      <c r="E38" s="28"/>
      <c r="H38" s="25"/>
    </row>
    <row r="39" spans="1:9" ht="12.75">
      <c r="A39" s="26" t="s">
        <v>68</v>
      </c>
      <c r="B39" s="55" t="s">
        <v>205</v>
      </c>
      <c r="C39" s="27">
        <v>-75570989.97</v>
      </c>
      <c r="D39" s="27"/>
      <c r="E39" s="28"/>
      <c r="G39" s="10" t="s">
        <v>222</v>
      </c>
      <c r="H39" s="6"/>
      <c r="I39" s="123">
        <f>SUM(H32:H37)</f>
        <v>5693373775.52</v>
      </c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8" ht="12.75">
      <c r="A41" s="39">
        <v>217</v>
      </c>
      <c r="B41" s="55" t="s">
        <v>316</v>
      </c>
      <c r="C41" s="27">
        <v>-659887.51</v>
      </c>
      <c r="D41" s="27"/>
      <c r="E41" s="28"/>
      <c r="F41" s="28"/>
      <c r="H41" s="25"/>
    </row>
    <row r="42" spans="1:9" ht="12.75">
      <c r="A42" s="39">
        <v>218</v>
      </c>
      <c r="B42" s="25" t="s">
        <v>70</v>
      </c>
      <c r="C42" s="27">
        <v>691642846.83</v>
      </c>
      <c r="D42" s="27"/>
      <c r="E42" s="28"/>
      <c r="G42" s="10" t="s">
        <v>342</v>
      </c>
      <c r="H42" s="6"/>
      <c r="I42" s="123">
        <f>+I27+I39</f>
        <v>6691613929.200001</v>
      </c>
    </row>
    <row r="43" spans="1:8" ht="12.75">
      <c r="A43" s="39">
        <v>219</v>
      </c>
      <c r="B43" s="55" t="s">
        <v>207</v>
      </c>
      <c r="C43" s="27">
        <v>-562011291.75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724954226.12</v>
      </c>
      <c r="D44" s="27"/>
      <c r="E44" s="28"/>
      <c r="H44" s="25"/>
      <c r="I44" s="8">
        <f>+D63-I42</f>
        <v>0</v>
      </c>
    </row>
    <row r="45" spans="1:8" ht="12.75">
      <c r="A45" s="39">
        <v>222</v>
      </c>
      <c r="B45" s="55" t="s">
        <v>209</v>
      </c>
      <c r="C45" s="27">
        <v>-1655146.63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153430683.14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-72459788.11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2942350402.1899996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10949136.62</v>
      </c>
      <c r="D54" s="27"/>
      <c r="H54" s="25"/>
    </row>
    <row r="55" spans="1:8" ht="12.75">
      <c r="A55" s="39">
        <v>303</v>
      </c>
      <c r="B55" s="25" t="s">
        <v>51</v>
      </c>
      <c r="C55" s="27">
        <v>-6779530.39</v>
      </c>
      <c r="D55" s="27"/>
      <c r="H55" s="25"/>
    </row>
    <row r="56" spans="1:8" ht="12.75">
      <c r="A56" s="39">
        <v>304</v>
      </c>
      <c r="B56" s="25" t="s">
        <v>76</v>
      </c>
      <c r="C56" s="27">
        <v>1321018.36</v>
      </c>
      <c r="D56" s="27"/>
      <c r="H56" s="25"/>
    </row>
    <row r="57" spans="1:8" ht="12.75">
      <c r="A57" s="39">
        <v>306</v>
      </c>
      <c r="B57" s="25" t="s">
        <v>77</v>
      </c>
      <c r="C57" s="27">
        <v>1106007</v>
      </c>
      <c r="D57" s="27"/>
      <c r="H57" s="25"/>
    </row>
    <row r="58" spans="1:8" ht="12.75">
      <c r="A58" s="39">
        <v>308</v>
      </c>
      <c r="B58" s="25" t="s">
        <v>79</v>
      </c>
      <c r="C58" s="30">
        <v>14981698.65</v>
      </c>
      <c r="D58" s="27"/>
      <c r="H58" s="25"/>
    </row>
    <row r="59" spans="1:8" ht="13.5" thickBot="1">
      <c r="A59" s="39">
        <v>309</v>
      </c>
      <c r="B59" s="55" t="s">
        <v>215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21999316.990000002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286</v>
      </c>
      <c r="C63" s="6"/>
      <c r="D63" s="123">
        <f>SUM(D23:D61)</f>
        <v>6691613929.199999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+D63-I42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H21" sqref="H21"/>
    </sheetView>
  </sheetViews>
  <sheetFormatPr defaultColWidth="11.421875" defaultRowHeight="12.75"/>
  <cols>
    <col min="2" max="2" width="32.57421875" style="0" customWidth="1"/>
    <col min="3" max="3" width="17.421875" style="0" customWidth="1"/>
    <col min="4" max="4" width="12.00390625" style="0" customWidth="1"/>
    <col min="5" max="5" width="18.421875" style="0" customWidth="1"/>
  </cols>
  <sheetData>
    <row r="1" spans="1:5" ht="12.75">
      <c r="A1" s="136" t="s">
        <v>0</v>
      </c>
      <c r="B1" s="136"/>
      <c r="C1" s="136"/>
      <c r="D1" s="136"/>
      <c r="E1" s="136"/>
    </row>
    <row r="2" spans="1:5" ht="12.75">
      <c r="A2" s="136" t="s">
        <v>1</v>
      </c>
      <c r="B2" s="136"/>
      <c r="C2" s="136"/>
      <c r="D2" s="136"/>
      <c r="E2" s="136"/>
    </row>
    <row r="3" spans="1:5" ht="12.75">
      <c r="A3" s="136" t="s">
        <v>177</v>
      </c>
      <c r="B3" s="136"/>
      <c r="C3" s="136"/>
      <c r="D3" s="136"/>
      <c r="E3" s="136"/>
    </row>
    <row r="5" spans="1:4" ht="12.75">
      <c r="A5" s="136" t="s">
        <v>3</v>
      </c>
      <c r="B5" s="136"/>
      <c r="C5" s="136"/>
      <c r="D5" s="6"/>
    </row>
    <row r="7" spans="1:4" ht="12.75">
      <c r="A7" s="2">
        <v>801</v>
      </c>
      <c r="B7" t="s">
        <v>149</v>
      </c>
      <c r="C7" s="45">
        <v>992487</v>
      </c>
      <c r="D7" s="131">
        <f aca="true" t="shared" si="0" ref="D7:D12">+C7/$E$14</f>
        <v>0.0002828595912023137</v>
      </c>
    </row>
    <row r="8" spans="1:5" ht="12.75">
      <c r="A8" s="1" t="s">
        <v>150</v>
      </c>
      <c r="B8" t="s">
        <v>194</v>
      </c>
      <c r="C8" s="45">
        <v>3399118569.25</v>
      </c>
      <c r="D8" s="131">
        <f t="shared" si="0"/>
        <v>0.9687515191093167</v>
      </c>
      <c r="E8" s="45"/>
    </row>
    <row r="9" spans="1:5" ht="12.75">
      <c r="A9" s="1">
        <v>803</v>
      </c>
      <c r="B9" t="s">
        <v>4</v>
      </c>
      <c r="C9" s="45">
        <v>95774245.48</v>
      </c>
      <c r="D9" s="131">
        <f t="shared" si="0"/>
        <v>0.027295736794721585</v>
      </c>
      <c r="E9" s="45"/>
    </row>
    <row r="10" spans="1:5" ht="12.75">
      <c r="A10" s="1" t="s">
        <v>180</v>
      </c>
      <c r="B10" t="s">
        <v>181</v>
      </c>
      <c r="C10" s="45">
        <v>3441449.43</v>
      </c>
      <c r="D10" s="131">
        <f t="shared" si="0"/>
        <v>0.0009808158483821305</v>
      </c>
      <c r="E10" s="45"/>
    </row>
    <row r="11" spans="1:5" ht="12.75">
      <c r="A11" s="1" t="s">
        <v>182</v>
      </c>
      <c r="B11" t="s">
        <v>183</v>
      </c>
      <c r="C11" s="45">
        <v>1043166.87</v>
      </c>
      <c r="D11" s="131">
        <f t="shared" si="0"/>
        <v>0.00029730339480919864</v>
      </c>
      <c r="E11" s="45"/>
    </row>
    <row r="12" spans="1:5" ht="13.5" thickBot="1">
      <c r="A12" s="1" t="s">
        <v>151</v>
      </c>
      <c r="B12" t="s">
        <v>152</v>
      </c>
      <c r="C12" s="46">
        <v>8392135.19</v>
      </c>
      <c r="D12" s="131">
        <f t="shared" si="0"/>
        <v>0.0023917652615681123</v>
      </c>
      <c r="E12" s="45"/>
    </row>
    <row r="13" spans="1:5" ht="12.75">
      <c r="A13" s="1"/>
      <c r="C13" s="45"/>
      <c r="D13" s="45"/>
      <c r="E13" s="45"/>
    </row>
    <row r="14" spans="1:5" ht="12.75">
      <c r="A14" s="142" t="s">
        <v>7</v>
      </c>
      <c r="B14" s="142"/>
      <c r="C14" s="142"/>
      <c r="D14" s="127"/>
      <c r="E14" s="45">
        <f>SUM(C7:C12)</f>
        <v>3508762053.22</v>
      </c>
    </row>
    <row r="15" ht="12.75">
      <c r="A15" s="1"/>
    </row>
    <row r="16" ht="12.75">
      <c r="A16" s="1"/>
    </row>
    <row r="17" spans="1:4" ht="12.75">
      <c r="A17" s="142" t="s">
        <v>8</v>
      </c>
      <c r="B17" s="142"/>
      <c r="C17" s="142"/>
      <c r="D17" s="127"/>
    </row>
    <row r="18" ht="12.75">
      <c r="A18" s="1"/>
    </row>
    <row r="19" spans="1:5" ht="12.75">
      <c r="A19" s="1" t="s">
        <v>9</v>
      </c>
      <c r="B19" t="s">
        <v>10</v>
      </c>
      <c r="C19" s="45">
        <v>2169352738.63</v>
      </c>
      <c r="D19" s="131">
        <f>+C19/$E$28</f>
        <v>0.517784623931385</v>
      </c>
      <c r="E19" s="45"/>
    </row>
    <row r="20" spans="1:5" ht="12.75">
      <c r="A20" s="1" t="s">
        <v>11</v>
      </c>
      <c r="B20" t="s">
        <v>20</v>
      </c>
      <c r="C20" s="45">
        <v>611613827.14</v>
      </c>
      <c r="D20" s="131">
        <f aca="true" t="shared" si="1" ref="D20:D26">+C20/$E$28</f>
        <v>0.14598097849080732</v>
      </c>
      <c r="E20" s="45"/>
    </row>
    <row r="21" spans="1:5" ht="12.75">
      <c r="A21" s="1" t="s">
        <v>12</v>
      </c>
      <c r="B21" t="s">
        <v>13</v>
      </c>
      <c r="C21" s="45">
        <v>80885460.17</v>
      </c>
      <c r="D21" s="131">
        <f t="shared" si="1"/>
        <v>0.019305872590406628</v>
      </c>
      <c r="E21" s="45"/>
    </row>
    <row r="22" spans="1:5" ht="12.75">
      <c r="A22" s="1" t="s">
        <v>14</v>
      </c>
      <c r="B22" t="s">
        <v>15</v>
      </c>
      <c r="C22" s="45">
        <v>1190680701.37</v>
      </c>
      <c r="D22" s="131">
        <f t="shared" si="1"/>
        <v>0.28419359756614243</v>
      </c>
      <c r="E22" s="45"/>
    </row>
    <row r="23" spans="1:5" ht="12.75">
      <c r="A23" s="1" t="s">
        <v>16</v>
      </c>
      <c r="B23" t="s">
        <v>17</v>
      </c>
      <c r="C23" s="45">
        <v>1238491.88</v>
      </c>
      <c r="D23" s="131">
        <f t="shared" si="1"/>
        <v>0.00029560524708990073</v>
      </c>
      <c r="E23" s="45"/>
    </row>
    <row r="24" spans="1:5" ht="12.75">
      <c r="A24" s="1" t="s">
        <v>18</v>
      </c>
      <c r="B24" t="s">
        <v>19</v>
      </c>
      <c r="C24" s="47">
        <v>128587505.72</v>
      </c>
      <c r="D24" s="131">
        <f t="shared" si="1"/>
        <v>0.030691474053939398</v>
      </c>
      <c r="E24" s="45"/>
    </row>
    <row r="25" spans="1:5" ht="12.75">
      <c r="A25" s="1" t="s">
        <v>184</v>
      </c>
      <c r="B25" t="s">
        <v>185</v>
      </c>
      <c r="C25" s="47">
        <v>701729.41</v>
      </c>
      <c r="D25" s="131">
        <f t="shared" si="1"/>
        <v>0.0001674899117088279</v>
      </c>
      <c r="E25" s="45"/>
    </row>
    <row r="26" spans="1:5" ht="13.5" thickBot="1">
      <c r="A26" s="2">
        <v>911</v>
      </c>
      <c r="B26" t="s">
        <v>22</v>
      </c>
      <c r="C26" s="46">
        <v>6621197.79</v>
      </c>
      <c r="D26" s="131">
        <f t="shared" si="1"/>
        <v>0.0015803582085205554</v>
      </c>
      <c r="E26" s="45"/>
    </row>
    <row r="27" spans="3:5" ht="12.75">
      <c r="C27" s="45"/>
      <c r="D27" s="45"/>
      <c r="E27" s="45"/>
    </row>
    <row r="28" spans="1:5" ht="13.5" thickBot="1">
      <c r="A28" s="136" t="s">
        <v>23</v>
      </c>
      <c r="B28" s="136"/>
      <c r="C28" s="136"/>
      <c r="D28" s="6"/>
      <c r="E28" s="46">
        <f>SUM(C19:C26)</f>
        <v>4189681652.1099997</v>
      </c>
    </row>
    <row r="29" spans="3:5" ht="12.75">
      <c r="C29" s="45"/>
      <c r="D29" s="45"/>
      <c r="E29" s="45"/>
    </row>
    <row r="30" spans="1:5" ht="13.5" thickBot="1">
      <c r="A30" s="136" t="s">
        <v>24</v>
      </c>
      <c r="B30" s="136"/>
      <c r="C30" s="136"/>
      <c r="D30" s="6"/>
      <c r="E30" s="48">
        <f>+E14-E28</f>
        <v>-680919598.8899999</v>
      </c>
    </row>
    <row r="31" ht="13.5" thickTop="1"/>
  </sheetData>
  <sheetProtection/>
  <mergeCells count="8">
    <mergeCell ref="A14:C14"/>
    <mergeCell ref="A17:C17"/>
    <mergeCell ref="A28:C28"/>
    <mergeCell ref="A30:C30"/>
    <mergeCell ref="A1:E1"/>
    <mergeCell ref="A2:E2"/>
    <mergeCell ref="A3:E3"/>
    <mergeCell ref="A5:C5"/>
  </mergeCells>
  <printOptions/>
  <pageMargins left="0.75" right="0.75" top="1" bottom="1" header="0" footer="0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D1">
      <selection activeCell="D1" sqref="A1:IV16384"/>
    </sheetView>
  </sheetViews>
  <sheetFormatPr defaultColWidth="11.421875" defaultRowHeight="12.75"/>
  <cols>
    <col min="2" max="2" width="30.140625" style="0" customWidth="1"/>
    <col min="3" max="3" width="18.140625" style="0" bestFit="1" customWidth="1"/>
    <col min="4" max="4" width="18.28125" style="0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178</v>
      </c>
      <c r="B3" s="136"/>
      <c r="C3" s="136"/>
      <c r="D3" s="136"/>
      <c r="E3" s="24"/>
      <c r="F3" s="136" t="str">
        <f>+A3</f>
        <v>AL 31 DE DICIEMBRE DEL 2008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8" ht="12.75">
      <c r="A6" s="25"/>
      <c r="B6" s="25"/>
      <c r="C6" s="25"/>
      <c r="D6" s="25"/>
      <c r="H6" s="25"/>
    </row>
    <row r="7" spans="1:8" ht="12.75">
      <c r="A7" s="7" t="s">
        <v>27</v>
      </c>
      <c r="B7" s="25"/>
      <c r="C7" s="25"/>
      <c r="D7" s="25"/>
      <c r="F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2026947</v>
      </c>
      <c r="D9" s="27"/>
      <c r="E9" s="28"/>
      <c r="F9" s="29">
        <v>400</v>
      </c>
      <c r="G9" t="s">
        <v>114</v>
      </c>
      <c r="H9" s="27">
        <v>5007744.49</v>
      </c>
      <c r="I9" s="28"/>
    </row>
    <row r="10" spans="1:8" ht="12.75">
      <c r="A10" s="26" t="s">
        <v>30</v>
      </c>
      <c r="B10" s="25" t="s">
        <v>31</v>
      </c>
      <c r="C10" s="27">
        <v>458123312.94</v>
      </c>
      <c r="D10" s="27"/>
      <c r="E10" s="28"/>
      <c r="F10" s="2">
        <v>402</v>
      </c>
      <c r="G10" t="s">
        <v>187</v>
      </c>
      <c r="H10" s="3">
        <v>132072.51</v>
      </c>
    </row>
    <row r="11" spans="1:8" ht="12.75">
      <c r="A11" s="26" t="s">
        <v>34</v>
      </c>
      <c r="B11" s="25" t="s">
        <v>111</v>
      </c>
      <c r="C11" s="27">
        <v>1400000000</v>
      </c>
      <c r="D11" s="27"/>
      <c r="E11" s="28"/>
      <c r="F11" s="29" t="s">
        <v>84</v>
      </c>
      <c r="G11" t="s">
        <v>188</v>
      </c>
      <c r="H11" s="3">
        <v>212598965.67</v>
      </c>
    </row>
    <row r="12" spans="1:9" ht="12.75">
      <c r="A12" s="26" t="s">
        <v>110</v>
      </c>
      <c r="B12" s="25" t="s">
        <v>33</v>
      </c>
      <c r="C12" s="27">
        <v>172134643.87</v>
      </c>
      <c r="D12" s="27"/>
      <c r="E12" s="28"/>
      <c r="F12" s="29" t="s">
        <v>86</v>
      </c>
      <c r="G12" t="s">
        <v>87</v>
      </c>
      <c r="H12" s="27">
        <v>222861970.99</v>
      </c>
      <c r="I12" s="28"/>
    </row>
    <row r="13" spans="1:9" ht="12.75">
      <c r="A13" s="26" t="s">
        <v>32</v>
      </c>
      <c r="B13" s="25" t="s">
        <v>35</v>
      </c>
      <c r="C13" s="27">
        <v>-14261531.64</v>
      </c>
      <c r="D13" s="27"/>
      <c r="E13" s="28"/>
      <c r="F13" s="29" t="s">
        <v>88</v>
      </c>
      <c r="G13" t="s">
        <v>89</v>
      </c>
      <c r="H13" s="30">
        <v>96579267.27</v>
      </c>
      <c r="I13" s="28"/>
    </row>
    <row r="14" spans="1:8" ht="13.5" thickBot="1">
      <c r="A14" s="26" t="s">
        <v>36</v>
      </c>
      <c r="B14" s="25" t="s">
        <v>37</v>
      </c>
      <c r="C14" s="27">
        <v>169655338.94</v>
      </c>
      <c r="D14" s="27"/>
      <c r="E14" s="28"/>
      <c r="F14" s="2">
        <v>408</v>
      </c>
      <c r="G14" t="s">
        <v>147</v>
      </c>
      <c r="H14" s="31">
        <v>28670000</v>
      </c>
    </row>
    <row r="15" spans="1:9" ht="12.75">
      <c r="A15" s="26" t="s">
        <v>38</v>
      </c>
      <c r="B15" s="25" t="s">
        <v>39</v>
      </c>
      <c r="C15" s="27">
        <v>20360451.87</v>
      </c>
      <c r="D15" s="27"/>
      <c r="E15" s="28"/>
      <c r="F15" s="29"/>
      <c r="H15" s="27"/>
      <c r="I15" s="28"/>
    </row>
    <row r="16" spans="1:9" ht="12.75">
      <c r="A16" s="26" t="s">
        <v>40</v>
      </c>
      <c r="B16" s="25" t="s">
        <v>41</v>
      </c>
      <c r="C16" s="27">
        <v>50325186.36</v>
      </c>
      <c r="D16" s="27"/>
      <c r="E16" s="28"/>
      <c r="F16" s="32" t="s">
        <v>90</v>
      </c>
      <c r="H16" s="27"/>
      <c r="I16" s="51">
        <f>SUM(H9:H14)</f>
        <v>565850020.93</v>
      </c>
    </row>
    <row r="17" spans="1:9" ht="12.75">
      <c r="A17" s="26" t="s">
        <v>42</v>
      </c>
      <c r="B17" s="25" t="s">
        <v>43</v>
      </c>
      <c r="C17" s="27">
        <v>11114646.55</v>
      </c>
      <c r="D17" s="27"/>
      <c r="E17" s="28"/>
      <c r="F17" s="29"/>
      <c r="H17" s="27"/>
      <c r="I17" s="28"/>
    </row>
    <row r="18" spans="1:10" ht="12.75">
      <c r="A18" s="26" t="s">
        <v>112</v>
      </c>
      <c r="B18" s="25" t="s">
        <v>113</v>
      </c>
      <c r="C18" s="27">
        <v>404000</v>
      </c>
      <c r="D18" s="27"/>
      <c r="E18" s="28"/>
      <c r="F18" s="7" t="s">
        <v>190</v>
      </c>
      <c r="J18" s="49"/>
    </row>
    <row r="19" spans="1:5" ht="12.75">
      <c r="A19" s="26" t="s">
        <v>137</v>
      </c>
      <c r="B19" s="25" t="s">
        <v>138</v>
      </c>
      <c r="C19" s="27">
        <v>503204.17</v>
      </c>
      <c r="D19" s="27"/>
      <c r="E19" s="28"/>
    </row>
    <row r="20" spans="1:8" ht="12.75">
      <c r="A20" s="26" t="s">
        <v>44</v>
      </c>
      <c r="B20" s="25" t="s">
        <v>45</v>
      </c>
      <c r="C20" s="27">
        <v>13332518</v>
      </c>
      <c r="D20" s="27"/>
      <c r="E20" s="28"/>
      <c r="F20" s="2">
        <v>503</v>
      </c>
      <c r="G20" t="s">
        <v>191</v>
      </c>
      <c r="H20" s="3">
        <v>527061550.69</v>
      </c>
    </row>
    <row r="21" spans="1:5" ht="13.5" thickBot="1">
      <c r="A21" s="26" t="s">
        <v>127</v>
      </c>
      <c r="B21" s="25" t="s">
        <v>128</v>
      </c>
      <c r="C21" s="31">
        <v>32236523.2</v>
      </c>
      <c r="D21" s="25"/>
      <c r="E21" s="28"/>
    </row>
    <row r="22" spans="1:9" ht="13.5" thickBot="1">
      <c r="A22" s="26"/>
      <c r="B22" s="25"/>
      <c r="C22" s="27"/>
      <c r="D22" s="27"/>
      <c r="E22" s="28"/>
      <c r="F22" s="7" t="s">
        <v>192</v>
      </c>
      <c r="I22" s="4">
        <f>+H20</f>
        <v>527061550.69</v>
      </c>
    </row>
    <row r="23" spans="1:5" ht="12.75">
      <c r="A23" s="14" t="s">
        <v>46</v>
      </c>
      <c r="B23" s="25"/>
      <c r="C23" s="27"/>
      <c r="D23" s="38">
        <f>SUM(C9:C21)</f>
        <v>2315955241.2599998</v>
      </c>
      <c r="E23" s="28"/>
    </row>
    <row r="24" spans="1:5" ht="12.75">
      <c r="A24" s="26"/>
      <c r="B24" s="25"/>
      <c r="C24" s="27"/>
      <c r="D24" s="27"/>
      <c r="E24" s="28"/>
    </row>
    <row r="25" spans="1:5" ht="12.75">
      <c r="A25" s="14" t="s">
        <v>47</v>
      </c>
      <c r="B25" s="25"/>
      <c r="C25" s="27"/>
      <c r="D25" s="27"/>
      <c r="E25" s="28"/>
    </row>
    <row r="26" spans="1:9" ht="12.75">
      <c r="A26" s="26"/>
      <c r="B26" s="25"/>
      <c r="C26" s="27"/>
      <c r="D26" s="27"/>
      <c r="E26" s="28"/>
      <c r="F26" s="32" t="s">
        <v>91</v>
      </c>
      <c r="G26" s="34"/>
      <c r="H26" s="34"/>
      <c r="I26" s="35">
        <f>+I16+I22</f>
        <v>1092911571.62</v>
      </c>
    </row>
    <row r="27" spans="1:8" ht="12.75">
      <c r="A27" s="26" t="s">
        <v>48</v>
      </c>
      <c r="B27" s="25" t="s">
        <v>49</v>
      </c>
      <c r="C27" s="27">
        <v>901690.56</v>
      </c>
      <c r="D27" s="27"/>
      <c r="E27" s="28"/>
      <c r="H27" s="25"/>
    </row>
    <row r="28" spans="1:9" ht="12.75">
      <c r="A28" s="26" t="s">
        <v>50</v>
      </c>
      <c r="B28" s="25" t="s">
        <v>51</v>
      </c>
      <c r="C28" s="27">
        <v>-881491.49</v>
      </c>
      <c r="D28" s="27"/>
      <c r="E28" s="28"/>
      <c r="G28" s="7"/>
      <c r="H28" s="27"/>
      <c r="I28" s="28"/>
    </row>
    <row r="29" spans="1:9" ht="12.75">
      <c r="A29" s="26" t="s">
        <v>52</v>
      </c>
      <c r="B29" s="25" t="s">
        <v>54</v>
      </c>
      <c r="C29" s="27">
        <v>306725252.53</v>
      </c>
      <c r="D29" s="27"/>
      <c r="E29" s="28"/>
      <c r="F29" s="36" t="s">
        <v>92</v>
      </c>
      <c r="G29" s="36"/>
      <c r="H29" s="36"/>
      <c r="I29" s="36"/>
    </row>
    <row r="30" spans="1:9" ht="12.75">
      <c r="A30" s="26" t="s">
        <v>53</v>
      </c>
      <c r="B30" s="25" t="s">
        <v>51</v>
      </c>
      <c r="C30" s="27">
        <v>-155619579.3</v>
      </c>
      <c r="D30" s="27"/>
      <c r="E30" s="28"/>
      <c r="F30" s="29"/>
      <c r="H30" s="27"/>
      <c r="I30" s="37"/>
    </row>
    <row r="31" spans="1:9" ht="12.75">
      <c r="A31" s="26" t="s">
        <v>55</v>
      </c>
      <c r="B31" s="25" t="s">
        <v>56</v>
      </c>
      <c r="C31" s="27">
        <v>198920141.77</v>
      </c>
      <c r="D31" s="27"/>
      <c r="E31" s="28"/>
      <c r="F31" s="29" t="s">
        <v>95</v>
      </c>
      <c r="G31" t="s">
        <v>96</v>
      </c>
      <c r="H31" s="27">
        <v>2674651392.56</v>
      </c>
      <c r="I31" s="28"/>
    </row>
    <row r="32" spans="1:9" ht="12.75">
      <c r="A32" s="26" t="s">
        <v>57</v>
      </c>
      <c r="B32" s="25" t="s">
        <v>51</v>
      </c>
      <c r="C32" s="27">
        <v>-128257725.76</v>
      </c>
      <c r="D32" s="27"/>
      <c r="E32" s="28"/>
      <c r="F32" s="29" t="s">
        <v>97</v>
      </c>
      <c r="G32" t="s">
        <v>98</v>
      </c>
      <c r="H32" s="27">
        <v>1846080.76</v>
      </c>
      <c r="I32" s="28"/>
    </row>
    <row r="33" spans="1:9" ht="12.75">
      <c r="A33" s="26" t="s">
        <v>58</v>
      </c>
      <c r="B33" s="25" t="s">
        <v>59</v>
      </c>
      <c r="C33" s="27">
        <v>109283364.55</v>
      </c>
      <c r="D33" s="27"/>
      <c r="E33" s="28"/>
      <c r="F33" s="29" t="s">
        <v>99</v>
      </c>
      <c r="G33" t="s">
        <v>100</v>
      </c>
      <c r="H33" s="27">
        <v>2214753311.42</v>
      </c>
      <c r="I33" s="28"/>
    </row>
    <row r="34" spans="1:9" ht="12.75">
      <c r="A34" s="26" t="s">
        <v>60</v>
      </c>
      <c r="B34" s="25" t="s">
        <v>51</v>
      </c>
      <c r="C34" s="27">
        <v>-58498425.91</v>
      </c>
      <c r="D34" s="27"/>
      <c r="E34" s="28"/>
      <c r="F34" s="29" t="s">
        <v>101</v>
      </c>
      <c r="G34" t="s">
        <v>189</v>
      </c>
      <c r="H34" s="27">
        <f>+'Resultado diciembre 08'!E30</f>
        <v>-680919598.8899999</v>
      </c>
      <c r="I34" s="3"/>
    </row>
    <row r="35" spans="1:8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103</v>
      </c>
      <c r="G35" t="s">
        <v>104</v>
      </c>
      <c r="H35" s="30">
        <v>51037574.1</v>
      </c>
    </row>
    <row r="36" spans="1:8" ht="13.5" thickBot="1">
      <c r="A36" s="26" t="s">
        <v>63</v>
      </c>
      <c r="B36" s="25" t="s">
        <v>51</v>
      </c>
      <c r="C36" s="27">
        <v>-49724004.94</v>
      </c>
      <c r="D36" s="27"/>
      <c r="E36" s="28"/>
      <c r="F36" s="29" t="s">
        <v>134</v>
      </c>
      <c r="G36" t="s">
        <v>157</v>
      </c>
      <c r="H36" s="31">
        <v>-40040628.51</v>
      </c>
    </row>
    <row r="37" spans="1:8" ht="12.75">
      <c r="A37" s="26" t="s">
        <v>64</v>
      </c>
      <c r="B37" s="25" t="s">
        <v>65</v>
      </c>
      <c r="C37" s="27">
        <v>36158361.9</v>
      </c>
      <c r="D37" s="27"/>
      <c r="E37" s="28"/>
      <c r="H37" s="25"/>
    </row>
    <row r="38" spans="1:9" ht="13.5" thickBot="1">
      <c r="A38" s="26" t="s">
        <v>66</v>
      </c>
      <c r="B38" s="25" t="s">
        <v>67</v>
      </c>
      <c r="C38" s="27">
        <v>187680676.62</v>
      </c>
      <c r="D38" s="27"/>
      <c r="E38" s="28"/>
      <c r="F38" s="10" t="s">
        <v>106</v>
      </c>
      <c r="G38" s="6"/>
      <c r="H38" s="6"/>
      <c r="I38" s="19">
        <f>SUM(H31:H36)</f>
        <v>4221328131.4399996</v>
      </c>
    </row>
    <row r="39" spans="1:8" ht="12.75">
      <c r="A39" s="26" t="s">
        <v>68</v>
      </c>
      <c r="B39" s="25" t="s">
        <v>51</v>
      </c>
      <c r="C39" s="27">
        <v>-73592941.11</v>
      </c>
      <c r="D39" s="27"/>
      <c r="E39" s="28"/>
      <c r="F39" s="28"/>
      <c r="H39" s="25"/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9" ht="13.5" thickBot="1">
      <c r="A41" s="39">
        <v>217</v>
      </c>
      <c r="B41" s="25" t="s">
        <v>51</v>
      </c>
      <c r="C41" s="27">
        <v>-635088.79</v>
      </c>
      <c r="D41" s="27"/>
      <c r="E41" s="28"/>
      <c r="F41" s="10" t="s">
        <v>107</v>
      </c>
      <c r="G41" s="6"/>
      <c r="H41" s="6"/>
      <c r="I41" s="13">
        <f>+I26+I38</f>
        <v>5314239703.059999</v>
      </c>
    </row>
    <row r="42" spans="1:8" ht="13.5" thickTop="1">
      <c r="A42" s="39">
        <v>218</v>
      </c>
      <c r="B42" s="25" t="s">
        <v>70</v>
      </c>
      <c r="C42" s="27">
        <v>687557782.69</v>
      </c>
      <c r="D42" s="27"/>
      <c r="E42" s="28"/>
      <c r="H42" s="25"/>
    </row>
    <row r="43" spans="1:9" ht="12.75">
      <c r="A43" s="39">
        <v>219</v>
      </c>
      <c r="B43" s="25" t="s">
        <v>51</v>
      </c>
      <c r="C43" s="27">
        <v>-550145852.66</v>
      </c>
      <c r="D43" s="27"/>
      <c r="E43" s="28"/>
      <c r="H43" s="25"/>
      <c r="I43" s="8">
        <f>+D62-I41</f>
        <v>0</v>
      </c>
    </row>
    <row r="44" spans="1:8" ht="12.75">
      <c r="A44" s="39">
        <v>221</v>
      </c>
      <c r="B44" s="25" t="s">
        <v>186</v>
      </c>
      <c r="C44" s="27">
        <v>724954226.12</v>
      </c>
      <c r="D44" s="27"/>
      <c r="E44" s="28"/>
      <c r="F44" s="28"/>
      <c r="H44" s="25"/>
    </row>
    <row r="45" spans="1:8" ht="12.75">
      <c r="A45" s="39">
        <v>223</v>
      </c>
      <c r="B45" s="25" t="s">
        <v>71</v>
      </c>
      <c r="C45" s="27">
        <v>1474189138.1</v>
      </c>
      <c r="D45" s="27"/>
      <c r="H45" s="25"/>
    </row>
    <row r="46" spans="1:8" ht="12.75">
      <c r="A46" s="39">
        <v>224</v>
      </c>
      <c r="B46" s="25" t="s">
        <v>72</v>
      </c>
      <c r="C46" s="27">
        <v>153430683.14</v>
      </c>
      <c r="D46" s="25"/>
      <c r="H46" s="25"/>
    </row>
    <row r="47" spans="1:8" ht="13.5" thickBot="1">
      <c r="A47" s="39">
        <v>225</v>
      </c>
      <c r="B47" s="25" t="s">
        <v>51</v>
      </c>
      <c r="C47" s="31">
        <v>-54527217.33</v>
      </c>
      <c r="D47" s="25"/>
      <c r="H47" s="25"/>
    </row>
    <row r="48" spans="1:8" ht="12.75">
      <c r="A48" s="6"/>
      <c r="B48" s="25"/>
      <c r="C48" s="30"/>
      <c r="D48" s="25"/>
      <c r="H48" s="25"/>
    </row>
    <row r="49" spans="1:8" ht="12.75">
      <c r="A49" s="10" t="s">
        <v>73</v>
      </c>
      <c r="B49" s="25"/>
      <c r="C49" s="25"/>
      <c r="D49" s="11">
        <f>SUM(C27:C47)</f>
        <v>2973501872.33</v>
      </c>
      <c r="H49" s="25"/>
    </row>
    <row r="50" spans="1:8" ht="12.75">
      <c r="A50" s="39"/>
      <c r="B50" s="25"/>
      <c r="C50" s="25"/>
      <c r="D50" s="40"/>
      <c r="H50" s="25"/>
    </row>
    <row r="51" spans="1:8" ht="12.75">
      <c r="A51" s="7" t="s">
        <v>136</v>
      </c>
      <c r="B51" s="25"/>
      <c r="C51" s="25"/>
      <c r="D51" s="25"/>
      <c r="H51" s="25"/>
    </row>
    <row r="52" spans="1:8" ht="12.75">
      <c r="A52" s="7"/>
      <c r="B52" s="25"/>
      <c r="C52" s="25"/>
      <c r="D52" s="25"/>
      <c r="H52" s="25"/>
    </row>
    <row r="53" spans="1:8" ht="12.75">
      <c r="A53" s="39">
        <v>302</v>
      </c>
      <c r="B53" s="25" t="s">
        <v>75</v>
      </c>
      <c r="C53" s="27">
        <v>10048537.69</v>
      </c>
      <c r="D53" s="27"/>
      <c r="H53" s="25"/>
    </row>
    <row r="54" spans="1:8" ht="12.75">
      <c r="A54" s="39">
        <v>303</v>
      </c>
      <c r="B54" s="25" t="s">
        <v>51</v>
      </c>
      <c r="C54" s="27">
        <v>-6515658.98</v>
      </c>
      <c r="D54" s="27"/>
      <c r="H54" s="25"/>
    </row>
    <row r="55" spans="1:8" ht="12.75">
      <c r="A55" s="39">
        <v>304</v>
      </c>
      <c r="B55" s="25" t="s">
        <v>76</v>
      </c>
      <c r="C55" s="27">
        <v>1321018.36</v>
      </c>
      <c r="D55" s="27"/>
      <c r="H55" s="25"/>
    </row>
    <row r="56" spans="1:8" ht="12.75">
      <c r="A56" s="39">
        <v>306</v>
      </c>
      <c r="B56" s="25" t="s">
        <v>77</v>
      </c>
      <c r="C56" s="27">
        <v>1106007</v>
      </c>
      <c r="D56" s="27"/>
      <c r="H56" s="25"/>
    </row>
    <row r="57" spans="1:8" ht="12.75">
      <c r="A57" s="39">
        <v>308</v>
      </c>
      <c r="B57" s="25" t="s">
        <v>79</v>
      </c>
      <c r="C57" s="30">
        <v>18401698.65</v>
      </c>
      <c r="D57" s="27"/>
      <c r="H57" s="25"/>
    </row>
    <row r="58" spans="1:8" ht="13.5" thickBot="1">
      <c r="A58" s="39">
        <v>309</v>
      </c>
      <c r="B58" s="25" t="s">
        <v>133</v>
      </c>
      <c r="C58" s="31">
        <v>420986.75</v>
      </c>
      <c r="D58" s="27"/>
      <c r="H58" s="25"/>
    </row>
    <row r="59" spans="1:8" ht="12.75">
      <c r="A59" s="25"/>
      <c r="B59" s="25"/>
      <c r="C59" s="27"/>
      <c r="D59" s="27"/>
      <c r="H59" s="25"/>
    </row>
    <row r="60" spans="1:8" ht="13.5" thickBot="1">
      <c r="A60" s="7" t="s">
        <v>80</v>
      </c>
      <c r="B60" s="25"/>
      <c r="C60" s="27"/>
      <c r="D60" s="41">
        <f>SUM(C53:C58)</f>
        <v>24782589.47</v>
      </c>
      <c r="H60" s="25"/>
    </row>
    <row r="61" spans="1:8" ht="12.75">
      <c r="A61" s="25"/>
      <c r="B61" s="25"/>
      <c r="C61" s="25"/>
      <c r="D61" s="25"/>
      <c r="H61" s="25"/>
    </row>
    <row r="62" spans="1:8" ht="13.5" thickBot="1">
      <c r="A62" s="10" t="s">
        <v>117</v>
      </c>
      <c r="B62" s="6"/>
      <c r="C62" s="6"/>
      <c r="D62" s="13">
        <f>SUM(D23:D60)</f>
        <v>5314239703.06</v>
      </c>
      <c r="H62" s="25"/>
    </row>
    <row r="63" spans="1:8" ht="13.5" thickTop="1">
      <c r="A63" s="25"/>
      <c r="B63" s="25"/>
      <c r="C63" s="25"/>
      <c r="D63" s="25"/>
      <c r="H63" s="25"/>
    </row>
    <row r="64" spans="3:8" ht="12.75">
      <c r="C64" s="8"/>
      <c r="D64" s="8">
        <f>+D62-I41</f>
        <v>0</v>
      </c>
      <c r="H64" s="25"/>
    </row>
    <row r="65" ht="12.75">
      <c r="H65" s="25"/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32.28125" style="0" customWidth="1"/>
    <col min="3" max="3" width="17.421875" style="0" customWidth="1"/>
    <col min="4" max="4" width="18.421875" style="0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176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3" ht="12.75">
      <c r="A7" s="2">
        <v>801</v>
      </c>
      <c r="B7" t="s">
        <v>149</v>
      </c>
      <c r="C7" s="45">
        <v>795716</v>
      </c>
    </row>
    <row r="8" spans="1:4" ht="12.75">
      <c r="A8" s="1" t="s">
        <v>150</v>
      </c>
      <c r="B8" t="s">
        <v>194</v>
      </c>
      <c r="C8" s="45">
        <v>2743834368.52</v>
      </c>
      <c r="D8" s="45"/>
    </row>
    <row r="9" spans="1:4" ht="12.75">
      <c r="A9" s="1">
        <v>803</v>
      </c>
      <c r="B9" t="s">
        <v>4</v>
      </c>
      <c r="C9" s="45">
        <v>66916658.46</v>
      </c>
      <c r="D9" s="45"/>
    </row>
    <row r="10" spans="1:4" ht="12.75">
      <c r="A10" s="1" t="s">
        <v>180</v>
      </c>
      <c r="B10" t="s">
        <v>181</v>
      </c>
      <c r="C10" s="45">
        <v>275243.36</v>
      </c>
      <c r="D10" s="45"/>
    </row>
    <row r="11" spans="1:4" ht="12.75">
      <c r="A11" s="1" t="s">
        <v>182</v>
      </c>
      <c r="B11" t="s">
        <v>183</v>
      </c>
      <c r="C11" s="45">
        <v>58846.41</v>
      </c>
      <c r="D11" s="45"/>
    </row>
    <row r="12" spans="1:4" ht="13.5" thickBot="1">
      <c r="A12" s="1" t="s">
        <v>151</v>
      </c>
      <c r="B12" t="s">
        <v>152</v>
      </c>
      <c r="C12" s="46">
        <v>2001124.91</v>
      </c>
      <c r="D12" s="45"/>
    </row>
    <row r="13" spans="1:4" ht="12.75">
      <c r="A13" s="1"/>
      <c r="C13" s="45"/>
      <c r="D13" s="45"/>
    </row>
    <row r="14" spans="1:4" ht="12.75">
      <c r="A14" s="142" t="s">
        <v>7</v>
      </c>
      <c r="B14" s="142"/>
      <c r="C14" s="142"/>
      <c r="D14" s="45">
        <f>SUM(C7:C12)</f>
        <v>2813881957.66</v>
      </c>
    </row>
    <row r="15" ht="12.75">
      <c r="A15" s="1"/>
    </row>
    <row r="16" ht="12.75">
      <c r="A16" s="1"/>
    </row>
    <row r="17" spans="1:3" ht="12.75">
      <c r="A17" s="142" t="s">
        <v>8</v>
      </c>
      <c r="B17" s="142"/>
      <c r="C17" s="142"/>
    </row>
    <row r="18" ht="12.75">
      <c r="A18" s="1"/>
    </row>
    <row r="19" spans="1:4" ht="12.75">
      <c r="A19" s="1" t="s">
        <v>9</v>
      </c>
      <c r="B19" t="s">
        <v>10</v>
      </c>
      <c r="C19" s="45">
        <v>1461398311.86</v>
      </c>
      <c r="D19" s="45"/>
    </row>
    <row r="20" spans="1:4" ht="12.75">
      <c r="A20" s="1" t="s">
        <v>11</v>
      </c>
      <c r="B20" t="s">
        <v>20</v>
      </c>
      <c r="C20" s="45">
        <v>413012214.79</v>
      </c>
      <c r="D20" s="45"/>
    </row>
    <row r="21" spans="1:4" ht="12.75">
      <c r="A21" s="1" t="s">
        <v>12</v>
      </c>
      <c r="B21" t="s">
        <v>13</v>
      </c>
      <c r="C21" s="45">
        <v>56324857.97</v>
      </c>
      <c r="D21" s="45"/>
    </row>
    <row r="22" spans="1:4" ht="12.75">
      <c r="A22" s="1" t="s">
        <v>14</v>
      </c>
      <c r="B22" t="s">
        <v>15</v>
      </c>
      <c r="C22" s="45">
        <v>426295920.59</v>
      </c>
      <c r="D22" s="45"/>
    </row>
    <row r="23" spans="1:4" ht="12.75">
      <c r="A23" s="1" t="s">
        <v>16</v>
      </c>
      <c r="B23" t="s">
        <v>17</v>
      </c>
      <c r="C23" s="45">
        <v>364945.25</v>
      </c>
      <c r="D23" s="45"/>
    </row>
    <row r="24" spans="1:4" ht="12.75">
      <c r="A24" s="1" t="s">
        <v>18</v>
      </c>
      <c r="B24" t="s">
        <v>19</v>
      </c>
      <c r="C24" s="47">
        <v>93958966.2</v>
      </c>
      <c r="D24" s="45"/>
    </row>
    <row r="25" spans="1:4" ht="12.75">
      <c r="A25" s="1" t="s">
        <v>184</v>
      </c>
      <c r="B25" t="s">
        <v>21</v>
      </c>
      <c r="C25" s="47">
        <v>701729.41</v>
      </c>
      <c r="D25" s="45"/>
    </row>
    <row r="26" spans="1:4" ht="13.5" thickBot="1">
      <c r="A26" s="2">
        <v>911</v>
      </c>
      <c r="B26" t="s">
        <v>22</v>
      </c>
      <c r="C26" s="46">
        <v>1980515.01</v>
      </c>
      <c r="D26" s="45"/>
    </row>
    <row r="27" spans="3:4" ht="12.75">
      <c r="C27" s="45"/>
      <c r="D27" s="45"/>
    </row>
    <row r="28" spans="1:4" ht="13.5" thickBot="1">
      <c r="A28" s="136" t="s">
        <v>23</v>
      </c>
      <c r="B28" s="136"/>
      <c r="C28" s="136"/>
      <c r="D28" s="46">
        <f>SUM(C19:C26)</f>
        <v>2454037461.08</v>
      </c>
    </row>
    <row r="29" spans="3:4" ht="12.75">
      <c r="C29" s="45"/>
      <c r="D29" s="45"/>
    </row>
    <row r="30" spans="1:4" ht="13.5" thickBot="1">
      <c r="A30" s="136" t="s">
        <v>24</v>
      </c>
      <c r="B30" s="136"/>
      <c r="C30" s="136"/>
      <c r="D30" s="48">
        <f>+D14-D28</f>
        <v>359844496.5799999</v>
      </c>
    </row>
    <row r="31" ht="13.5" thickTop="1"/>
  </sheetData>
  <sheetProtection/>
  <mergeCells count="8">
    <mergeCell ref="A14:C14"/>
    <mergeCell ref="A17:C17"/>
    <mergeCell ref="A28:C28"/>
    <mergeCell ref="A30:C30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7">
      <selection activeCell="D29" sqref="D29"/>
    </sheetView>
  </sheetViews>
  <sheetFormatPr defaultColWidth="11.421875" defaultRowHeight="12.75"/>
  <cols>
    <col min="2" max="2" width="30.140625" style="0" customWidth="1"/>
    <col min="3" max="3" width="18.140625" style="0" bestFit="1" customWidth="1"/>
    <col min="4" max="4" width="18.28125" style="0" customWidth="1"/>
    <col min="7" max="7" width="29.42187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179</v>
      </c>
      <c r="B3" s="136"/>
      <c r="C3" s="136"/>
      <c r="D3" s="136"/>
      <c r="E3" s="24"/>
      <c r="F3" s="136" t="str">
        <f>+A3</f>
        <v>AL 30 DE SETIEMBRE DEL 2008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8" ht="12.75">
      <c r="A6" s="25"/>
      <c r="B6" s="25"/>
      <c r="C6" s="25"/>
      <c r="D6" s="25"/>
      <c r="H6" s="25"/>
    </row>
    <row r="7" spans="1:8" ht="12.75">
      <c r="A7" s="7" t="s">
        <v>27</v>
      </c>
      <c r="B7" s="25"/>
      <c r="C7" s="25"/>
      <c r="D7" s="25"/>
      <c r="F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1931285</v>
      </c>
      <c r="D9" s="27"/>
      <c r="E9" s="28"/>
      <c r="F9" s="29">
        <v>400</v>
      </c>
      <c r="G9" t="s">
        <v>114</v>
      </c>
      <c r="H9" s="27">
        <v>4707.5</v>
      </c>
      <c r="I9" s="28"/>
    </row>
    <row r="10" spans="1:8" ht="12.75">
      <c r="A10" s="26" t="s">
        <v>30</v>
      </c>
      <c r="B10" s="25" t="s">
        <v>31</v>
      </c>
      <c r="C10" s="27">
        <v>685491434.98</v>
      </c>
      <c r="D10" s="27"/>
      <c r="E10" s="28"/>
      <c r="F10" s="29" t="s">
        <v>193</v>
      </c>
      <c r="G10" t="s">
        <v>187</v>
      </c>
      <c r="H10" s="3">
        <v>6616946.23</v>
      </c>
    </row>
    <row r="11" spans="1:8" ht="12.75">
      <c r="A11" s="26" t="s">
        <v>34</v>
      </c>
      <c r="B11" s="25" t="s">
        <v>111</v>
      </c>
      <c r="C11" s="27">
        <v>1750000000</v>
      </c>
      <c r="D11" s="27"/>
      <c r="E11" s="28"/>
      <c r="F11" s="2">
        <v>403</v>
      </c>
      <c r="G11" t="s">
        <v>188</v>
      </c>
      <c r="H11" s="3">
        <v>20790509.8</v>
      </c>
    </row>
    <row r="12" spans="1:9" ht="12.75">
      <c r="A12" s="26" t="s">
        <v>110</v>
      </c>
      <c r="B12" s="25" t="s">
        <v>33</v>
      </c>
      <c r="C12" s="27">
        <v>61668011.59</v>
      </c>
      <c r="D12" s="27"/>
      <c r="E12" s="28"/>
      <c r="F12" s="29" t="s">
        <v>86</v>
      </c>
      <c r="G12" t="s">
        <v>87</v>
      </c>
      <c r="H12" s="27">
        <v>252267094.68</v>
      </c>
      <c r="I12" s="28"/>
    </row>
    <row r="13" spans="1:9" ht="12.75">
      <c r="A13" s="26" t="s">
        <v>32</v>
      </c>
      <c r="B13" s="25" t="s">
        <v>35</v>
      </c>
      <c r="C13" s="27">
        <v>-9620848.86</v>
      </c>
      <c r="D13" s="27"/>
      <c r="E13" s="28"/>
      <c r="F13" s="29" t="s">
        <v>88</v>
      </c>
      <c r="G13" t="s">
        <v>89</v>
      </c>
      <c r="H13" s="30">
        <v>2906500</v>
      </c>
      <c r="I13" s="28"/>
    </row>
    <row r="14" spans="1:8" ht="13.5" thickBot="1">
      <c r="A14" s="26" t="s">
        <v>36</v>
      </c>
      <c r="B14" s="25" t="s">
        <v>37</v>
      </c>
      <c r="C14" s="27">
        <v>1460315.51</v>
      </c>
      <c r="D14" s="27"/>
      <c r="E14" s="28"/>
      <c r="F14" s="2">
        <v>408</v>
      </c>
      <c r="G14" t="s">
        <v>147</v>
      </c>
      <c r="H14" s="31">
        <v>11791077.18</v>
      </c>
    </row>
    <row r="15" spans="1:9" ht="12.75">
      <c r="A15" s="26" t="s">
        <v>38</v>
      </c>
      <c r="B15" s="25" t="s">
        <v>39</v>
      </c>
      <c r="C15" s="27">
        <v>59090198.87</v>
      </c>
      <c r="D15" s="27"/>
      <c r="E15" s="28"/>
      <c r="F15" s="29"/>
      <c r="H15" s="27"/>
      <c r="I15" s="28"/>
    </row>
    <row r="16" spans="1:9" ht="13.5" thickBot="1">
      <c r="A16" s="26" t="s">
        <v>40</v>
      </c>
      <c r="B16" s="25" t="s">
        <v>41</v>
      </c>
      <c r="C16" s="27">
        <v>51418977.58</v>
      </c>
      <c r="D16" s="27"/>
      <c r="E16" s="28"/>
      <c r="F16" s="32" t="s">
        <v>90</v>
      </c>
      <c r="H16" s="27"/>
      <c r="I16" s="33">
        <f>SUM(H9:H14)</f>
        <v>294376835.39000005</v>
      </c>
    </row>
    <row r="17" spans="1:9" ht="12.75">
      <c r="A17" s="26" t="s">
        <v>42</v>
      </c>
      <c r="B17" s="25" t="s">
        <v>43</v>
      </c>
      <c r="C17" s="27">
        <v>2590014.32</v>
      </c>
      <c r="D17" s="27"/>
      <c r="E17" s="28"/>
      <c r="F17" s="29"/>
      <c r="H17" s="27"/>
      <c r="I17" s="28"/>
    </row>
    <row r="18" spans="1:10" ht="12.75">
      <c r="A18" s="26" t="s">
        <v>112</v>
      </c>
      <c r="B18" s="25" t="s">
        <v>113</v>
      </c>
      <c r="C18" s="27">
        <v>1564493.18</v>
      </c>
      <c r="D18" s="27"/>
      <c r="E18" s="28"/>
      <c r="F18" s="32" t="s">
        <v>91</v>
      </c>
      <c r="G18" s="34"/>
      <c r="H18" s="34"/>
      <c r="I18" s="35">
        <f>+I16</f>
        <v>294376835.39000005</v>
      </c>
      <c r="J18" s="49"/>
    </row>
    <row r="19" spans="1:8" ht="12.75">
      <c r="A19" s="26" t="s">
        <v>137</v>
      </c>
      <c r="B19" s="25" t="s">
        <v>138</v>
      </c>
      <c r="C19" s="27">
        <v>650606.34</v>
      </c>
      <c r="D19" s="27"/>
      <c r="E19" s="28"/>
      <c r="H19" s="25"/>
    </row>
    <row r="20" spans="1:9" ht="12.75">
      <c r="A20" s="26" t="s">
        <v>44</v>
      </c>
      <c r="B20" s="25" t="s">
        <v>45</v>
      </c>
      <c r="C20" s="27">
        <v>19729899.83</v>
      </c>
      <c r="D20" s="27"/>
      <c r="E20" s="28"/>
      <c r="G20" s="7"/>
      <c r="H20" s="27"/>
      <c r="I20" s="28"/>
    </row>
    <row r="21" spans="1:9" ht="13.5" thickBot="1">
      <c r="A21" s="26" t="s">
        <v>127</v>
      </c>
      <c r="B21" s="25" t="s">
        <v>128</v>
      </c>
      <c r="C21" s="31">
        <v>32236523.2</v>
      </c>
      <c r="D21" s="25"/>
      <c r="E21" s="28"/>
      <c r="F21" s="36" t="s">
        <v>92</v>
      </c>
      <c r="G21" s="36"/>
      <c r="H21" s="36"/>
      <c r="I21" s="36"/>
    </row>
    <row r="22" spans="1:9" ht="12.75">
      <c r="A22" s="26"/>
      <c r="B22" s="25"/>
      <c r="C22" s="27"/>
      <c r="D22" s="27"/>
      <c r="E22" s="28"/>
      <c r="F22" s="29"/>
      <c r="H22" s="27"/>
      <c r="I22" s="37"/>
    </row>
    <row r="23" spans="1:9" ht="12.75">
      <c r="A23" s="14" t="s">
        <v>46</v>
      </c>
      <c r="B23" s="25"/>
      <c r="C23" s="27"/>
      <c r="D23" s="38">
        <f>SUM(C9:C21)</f>
        <v>2658210911.54</v>
      </c>
      <c r="E23" s="28"/>
      <c r="F23" s="29" t="s">
        <v>95</v>
      </c>
      <c r="G23" t="s">
        <v>96</v>
      </c>
      <c r="H23" s="27">
        <v>2662860315.38</v>
      </c>
      <c r="I23" s="28"/>
    </row>
    <row r="24" spans="1:9" ht="12.75">
      <c r="A24" s="26"/>
      <c r="B24" s="25"/>
      <c r="C24" s="27"/>
      <c r="D24" s="27"/>
      <c r="E24" s="28"/>
      <c r="F24" s="29" t="s">
        <v>97</v>
      </c>
      <c r="G24" t="s">
        <v>98</v>
      </c>
      <c r="H24" s="27">
        <v>1846080.76</v>
      </c>
      <c r="I24" s="28"/>
    </row>
    <row r="25" spans="1:9" ht="12.75">
      <c r="A25" s="14" t="s">
        <v>47</v>
      </c>
      <c r="B25" s="25"/>
      <c r="C25" s="27"/>
      <c r="D25" s="27"/>
      <c r="E25" s="28"/>
      <c r="F25" s="29" t="s">
        <v>99</v>
      </c>
      <c r="G25" t="s">
        <v>100</v>
      </c>
      <c r="H25" s="27">
        <v>193773485.3</v>
      </c>
      <c r="I25" s="28"/>
    </row>
    <row r="26" spans="1:8" ht="12.75">
      <c r="A26" s="26"/>
      <c r="B26" s="25"/>
      <c r="C26" s="27"/>
      <c r="D26" s="27"/>
      <c r="E26" s="28"/>
      <c r="F26" s="29" t="s">
        <v>101</v>
      </c>
      <c r="G26" t="s">
        <v>102</v>
      </c>
      <c r="H26" s="27">
        <f>+'Resultado setiembre 08'!D30</f>
        <v>359844496.5799999</v>
      </c>
    </row>
    <row r="27" spans="1:8" ht="12.75">
      <c r="A27" s="26" t="s">
        <v>48</v>
      </c>
      <c r="B27" s="25" t="s">
        <v>49</v>
      </c>
      <c r="C27" s="27">
        <v>901690.56</v>
      </c>
      <c r="D27" s="27"/>
      <c r="E27" s="28"/>
      <c r="F27" s="29" t="s">
        <v>103</v>
      </c>
      <c r="G27" t="s">
        <v>104</v>
      </c>
      <c r="H27" s="30">
        <v>40463523.8</v>
      </c>
    </row>
    <row r="28" spans="1:8" ht="13.5" thickBot="1">
      <c r="A28" s="26" t="s">
        <v>50</v>
      </c>
      <c r="B28" s="25" t="s">
        <v>51</v>
      </c>
      <c r="C28" s="27">
        <v>-874896.8</v>
      </c>
      <c r="D28" s="27"/>
      <c r="E28" s="28"/>
      <c r="F28" s="29" t="s">
        <v>134</v>
      </c>
      <c r="G28" t="s">
        <v>157</v>
      </c>
      <c r="H28" s="31">
        <v>4507950.42</v>
      </c>
    </row>
    <row r="29" spans="1:8" ht="12.75">
      <c r="A29" s="26" t="s">
        <v>52</v>
      </c>
      <c r="B29" s="25" t="s">
        <v>54</v>
      </c>
      <c r="C29" s="27">
        <v>292581226.85</v>
      </c>
      <c r="D29" s="27"/>
      <c r="E29" s="28"/>
      <c r="H29" s="25"/>
    </row>
    <row r="30" spans="1:9" ht="13.5" thickBot="1">
      <c r="A30" s="26" t="s">
        <v>53</v>
      </c>
      <c r="B30" s="25" t="s">
        <v>51</v>
      </c>
      <c r="C30" s="27">
        <v>-148279628.71</v>
      </c>
      <c r="D30" s="27"/>
      <c r="E30" s="28"/>
      <c r="F30" s="10" t="s">
        <v>106</v>
      </c>
      <c r="G30" s="6"/>
      <c r="H30" s="6"/>
      <c r="I30" s="19">
        <f>SUM(H23:H28)</f>
        <v>3263295852.2400007</v>
      </c>
    </row>
    <row r="31" spans="1:8" ht="12.75">
      <c r="A31" s="26" t="s">
        <v>55</v>
      </c>
      <c r="B31" s="25" t="s">
        <v>56</v>
      </c>
      <c r="C31" s="27">
        <v>191841392.32</v>
      </c>
      <c r="D31" s="27"/>
      <c r="E31" s="28"/>
      <c r="F31" s="28"/>
      <c r="H31" s="25"/>
    </row>
    <row r="32" spans="1:8" ht="12.75">
      <c r="A32" s="26" t="s">
        <v>57</v>
      </c>
      <c r="B32" s="25" t="s">
        <v>51</v>
      </c>
      <c r="C32" s="27">
        <v>-125126886.67</v>
      </c>
      <c r="D32" s="27"/>
      <c r="E32" s="28"/>
      <c r="F32" s="28"/>
      <c r="H32" s="25"/>
    </row>
    <row r="33" spans="1:9" ht="13.5" thickBot="1">
      <c r="A33" s="26" t="s">
        <v>58</v>
      </c>
      <c r="B33" s="25" t="s">
        <v>59</v>
      </c>
      <c r="C33" s="27">
        <v>109283364.55</v>
      </c>
      <c r="D33" s="27"/>
      <c r="E33" s="28"/>
      <c r="F33" s="10" t="s">
        <v>107</v>
      </c>
      <c r="G33" s="6"/>
      <c r="H33" s="6"/>
      <c r="I33" s="13">
        <f>+I18+I30</f>
        <v>3557672687.6300006</v>
      </c>
    </row>
    <row r="34" spans="1:8" ht="13.5" thickTop="1">
      <c r="A34" s="26" t="s">
        <v>60</v>
      </c>
      <c r="B34" s="25" t="s">
        <v>51</v>
      </c>
      <c r="C34" s="27">
        <v>-56146447.24</v>
      </c>
      <c r="D34" s="27"/>
      <c r="E34" s="28"/>
      <c r="H34" s="25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H35" s="25"/>
      <c r="I35" s="8">
        <f>+D62-I33</f>
        <v>0</v>
      </c>
    </row>
    <row r="36" spans="1:5" ht="12.75">
      <c r="A36" s="26" t="s">
        <v>63</v>
      </c>
      <c r="B36" s="25" t="s">
        <v>51</v>
      </c>
      <c r="C36" s="27">
        <v>-48917620.45</v>
      </c>
      <c r="D36" s="27"/>
      <c r="E36" s="28"/>
    </row>
    <row r="37" spans="1:8" ht="12.75">
      <c r="A37" s="26" t="s">
        <v>64</v>
      </c>
      <c r="B37" s="25" t="s">
        <v>65</v>
      </c>
      <c r="C37" s="27">
        <v>36158361.9</v>
      </c>
      <c r="D37" s="27"/>
      <c r="E37" s="28"/>
      <c r="H37" s="25"/>
    </row>
    <row r="38" spans="1:8" ht="12.75">
      <c r="A38" s="26" t="s">
        <v>66</v>
      </c>
      <c r="B38" s="25" t="s">
        <v>67</v>
      </c>
      <c r="C38" s="27">
        <v>187680676.62</v>
      </c>
      <c r="D38" s="27"/>
      <c r="E38" s="28"/>
      <c r="H38" s="25"/>
    </row>
    <row r="39" spans="1:8" ht="12.75">
      <c r="A39" s="26" t="s">
        <v>68</v>
      </c>
      <c r="B39" s="25" t="s">
        <v>51</v>
      </c>
      <c r="C39" s="27">
        <v>-71614892.25</v>
      </c>
      <c r="D39" s="27"/>
      <c r="E39" s="28"/>
      <c r="F39" s="28"/>
      <c r="H39" s="25"/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8" ht="12.75">
      <c r="A41" s="39">
        <v>217</v>
      </c>
      <c r="B41" s="25" t="s">
        <v>51</v>
      </c>
      <c r="C41" s="27">
        <v>-610290.07</v>
      </c>
      <c r="D41" s="27"/>
      <c r="E41" s="28"/>
      <c r="F41" s="28"/>
      <c r="H41" s="25"/>
    </row>
    <row r="42" spans="1:8" ht="12.75">
      <c r="A42" s="39">
        <v>218</v>
      </c>
      <c r="B42" s="25" t="s">
        <v>70</v>
      </c>
      <c r="C42" s="27">
        <v>625895592.87</v>
      </c>
      <c r="D42" s="27"/>
      <c r="E42" s="28"/>
      <c r="F42" s="28"/>
      <c r="H42" s="25"/>
    </row>
    <row r="43" spans="1:8" ht="12.75">
      <c r="A43" s="39">
        <v>219</v>
      </c>
      <c r="B43" s="25" t="s">
        <v>51</v>
      </c>
      <c r="C43" s="27">
        <v>-534954144.33</v>
      </c>
      <c r="D43" s="27"/>
      <c r="E43" s="28"/>
      <c r="F43" s="28"/>
      <c r="H43" s="25"/>
    </row>
    <row r="44" spans="1:8" ht="12.75">
      <c r="A44" s="39">
        <v>223</v>
      </c>
      <c r="B44" s="25" t="s">
        <v>71</v>
      </c>
      <c r="C44" s="27">
        <v>178163538.1</v>
      </c>
      <c r="D44" s="27"/>
      <c r="H44" s="25"/>
    </row>
    <row r="45" spans="1:8" ht="12.75">
      <c r="A45" s="39">
        <v>224</v>
      </c>
      <c r="B45" s="25" t="s">
        <v>72</v>
      </c>
      <c r="C45" s="27">
        <v>103448068.9</v>
      </c>
      <c r="D45" s="25"/>
      <c r="H45" s="25"/>
    </row>
    <row r="46" spans="1:8" ht="13.5" thickBot="1">
      <c r="A46" s="39">
        <v>225</v>
      </c>
      <c r="B46" s="25" t="s">
        <v>51</v>
      </c>
      <c r="C46" s="31">
        <v>-50685419.27</v>
      </c>
      <c r="D46" s="25"/>
      <c r="H46" s="25"/>
    </row>
    <row r="47" spans="1:8" ht="12.75">
      <c r="A47" s="6"/>
      <c r="B47" s="25"/>
      <c r="C47" s="30"/>
      <c r="D47" s="25"/>
      <c r="H47" s="25"/>
    </row>
    <row r="48" spans="1:8" ht="12.75">
      <c r="A48" s="10" t="s">
        <v>73</v>
      </c>
      <c r="B48" s="25"/>
      <c r="C48" s="25"/>
      <c r="D48" s="11">
        <f>SUM(C27:C46)</f>
        <v>854326568.5200002</v>
      </c>
      <c r="H48" s="25"/>
    </row>
    <row r="49" spans="1:8" ht="12.75">
      <c r="A49" s="39"/>
      <c r="B49" s="25"/>
      <c r="C49" s="25"/>
      <c r="D49" s="40"/>
      <c r="H49" s="25"/>
    </row>
    <row r="50" spans="1:8" ht="12.75">
      <c r="A50" s="7" t="s">
        <v>136</v>
      </c>
      <c r="B50" s="25"/>
      <c r="C50" s="25"/>
      <c r="D50" s="25"/>
      <c r="H50" s="25"/>
    </row>
    <row r="51" spans="1:8" ht="12.75">
      <c r="A51" s="7"/>
      <c r="B51" s="25"/>
      <c r="C51" s="25"/>
      <c r="D51" s="25"/>
      <c r="H51" s="25"/>
    </row>
    <row r="52" spans="1:8" ht="12.75">
      <c r="A52" s="39">
        <v>302</v>
      </c>
      <c r="B52" s="25" t="s">
        <v>75</v>
      </c>
      <c r="C52" s="27">
        <v>10048537.69</v>
      </c>
      <c r="D52" s="27"/>
      <c r="H52" s="25"/>
    </row>
    <row r="53" spans="1:8" ht="12.75">
      <c r="A53" s="39">
        <v>303</v>
      </c>
      <c r="B53" s="25" t="s">
        <v>51</v>
      </c>
      <c r="C53" s="27">
        <v>-6260692.77</v>
      </c>
      <c r="D53" s="27"/>
      <c r="H53" s="25"/>
    </row>
    <row r="54" spans="1:8" ht="12.75">
      <c r="A54" s="39">
        <v>304</v>
      </c>
      <c r="B54" s="25" t="s">
        <v>76</v>
      </c>
      <c r="C54" s="27">
        <v>1258518.36</v>
      </c>
      <c r="D54" s="27"/>
      <c r="H54" s="25"/>
    </row>
    <row r="55" spans="1:8" ht="12.75">
      <c r="A55" s="39">
        <v>306</v>
      </c>
      <c r="B55" s="25" t="s">
        <v>77</v>
      </c>
      <c r="C55" s="27">
        <v>1106007</v>
      </c>
      <c r="D55" s="27"/>
      <c r="H55" s="25"/>
    </row>
    <row r="56" spans="1:8" ht="12.75">
      <c r="A56" s="39">
        <v>307</v>
      </c>
      <c r="B56" s="25" t="s">
        <v>78</v>
      </c>
      <c r="C56" s="27">
        <v>18831350.54</v>
      </c>
      <c r="D56" s="27"/>
      <c r="H56" s="25"/>
    </row>
    <row r="57" spans="1:8" ht="12.75">
      <c r="A57" s="39">
        <v>308</v>
      </c>
      <c r="B57" s="25" t="s">
        <v>79</v>
      </c>
      <c r="C57" s="30">
        <v>19730500</v>
      </c>
      <c r="D57" s="27"/>
      <c r="H57" s="25"/>
    </row>
    <row r="58" spans="1:8" ht="13.5" thickBot="1">
      <c r="A58" s="39">
        <v>309</v>
      </c>
      <c r="B58" s="25" t="s">
        <v>133</v>
      </c>
      <c r="C58" s="31">
        <v>420986.75</v>
      </c>
      <c r="D58" s="27"/>
      <c r="H58" s="25"/>
    </row>
    <row r="59" spans="1:8" ht="12.75">
      <c r="A59" s="25"/>
      <c r="B59" s="25"/>
      <c r="C59" s="27"/>
      <c r="D59" s="27"/>
      <c r="H59" s="25"/>
    </row>
    <row r="60" spans="1:8" ht="13.5" thickBot="1">
      <c r="A60" s="7" t="s">
        <v>80</v>
      </c>
      <c r="B60" s="25"/>
      <c r="C60" s="27"/>
      <c r="D60" s="41">
        <f>SUM(C52:C58)</f>
        <v>45135207.57</v>
      </c>
      <c r="H60" s="25"/>
    </row>
    <row r="61" spans="1:8" ht="12.75">
      <c r="A61" s="25"/>
      <c r="B61" s="25"/>
      <c r="C61" s="25"/>
      <c r="D61" s="25"/>
      <c r="H61" s="25"/>
    </row>
    <row r="62" spans="1:8" ht="13.5" thickBot="1">
      <c r="A62" s="10" t="s">
        <v>117</v>
      </c>
      <c r="B62" s="6"/>
      <c r="C62" s="6"/>
      <c r="D62" s="13">
        <f>SUM(D23:D60)</f>
        <v>3557672687.6300006</v>
      </c>
      <c r="H62" s="25"/>
    </row>
    <row r="63" spans="1:8" ht="13.5" thickTop="1">
      <c r="A63" s="25"/>
      <c r="B63" s="25"/>
      <c r="C63" s="25"/>
      <c r="D63" s="25"/>
      <c r="H63" s="25"/>
    </row>
    <row r="64" spans="3:8" ht="12.75">
      <c r="C64" s="8"/>
      <c r="D64" s="8">
        <f>+D62-I33</f>
        <v>0</v>
      </c>
      <c r="H64" s="25"/>
    </row>
    <row r="65" ht="12.75">
      <c r="H65" s="25"/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32.28125" style="0" customWidth="1"/>
    <col min="3" max="3" width="17.421875" style="0" customWidth="1"/>
    <col min="4" max="4" width="18.421875" style="0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174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3" ht="12.75">
      <c r="A7" s="2">
        <v>801</v>
      </c>
      <c r="B7" t="s">
        <v>149</v>
      </c>
      <c r="C7" s="45">
        <v>448560</v>
      </c>
    </row>
    <row r="8" spans="1:4" ht="12.75">
      <c r="A8" s="1" t="s">
        <v>150</v>
      </c>
      <c r="B8" t="s">
        <v>194</v>
      </c>
      <c r="C8" s="45">
        <v>2077229877.81</v>
      </c>
      <c r="D8" s="45"/>
    </row>
    <row r="9" spans="1:4" ht="12.75">
      <c r="A9" s="1">
        <v>803</v>
      </c>
      <c r="B9" t="s">
        <v>4</v>
      </c>
      <c r="C9" s="45">
        <v>41311357.34</v>
      </c>
      <c r="D9" s="45"/>
    </row>
    <row r="10" spans="1:4" ht="13.5" thickBot="1">
      <c r="A10" s="1" t="s">
        <v>151</v>
      </c>
      <c r="B10" t="s">
        <v>152</v>
      </c>
      <c r="C10" s="46">
        <v>1351601.12</v>
      </c>
      <c r="D10" s="45"/>
    </row>
    <row r="11" spans="1:4" ht="12.75">
      <c r="A11" s="1"/>
      <c r="C11" s="45"/>
      <c r="D11" s="45"/>
    </row>
    <row r="12" spans="1:4" ht="12.75">
      <c r="A12" s="142" t="s">
        <v>7</v>
      </c>
      <c r="B12" s="142"/>
      <c r="C12" s="142"/>
      <c r="D12" s="45">
        <f>SUM(C7:C10)</f>
        <v>2120341396.2699997</v>
      </c>
    </row>
    <row r="13" ht="12.75">
      <c r="A13" s="1"/>
    </row>
    <row r="14" ht="12.75">
      <c r="A14" s="1"/>
    </row>
    <row r="15" spans="1:3" ht="12.75">
      <c r="A15" s="142" t="s">
        <v>8</v>
      </c>
      <c r="B15" s="142"/>
      <c r="C15" s="142"/>
    </row>
    <row r="16" ht="12.75">
      <c r="A16" s="1"/>
    </row>
    <row r="17" spans="1:4" ht="12.75">
      <c r="A17" s="1" t="s">
        <v>9</v>
      </c>
      <c r="B17" t="s">
        <v>10</v>
      </c>
      <c r="C17" s="45">
        <v>942166167.59</v>
      </c>
      <c r="D17" s="45"/>
    </row>
    <row r="18" spans="1:4" ht="12.75">
      <c r="A18" s="1" t="s">
        <v>11</v>
      </c>
      <c r="B18" t="s">
        <v>20</v>
      </c>
      <c r="C18" s="45">
        <v>242589945.13</v>
      </c>
      <c r="D18" s="45"/>
    </row>
    <row r="19" spans="1:4" ht="12.75">
      <c r="A19" s="1" t="s">
        <v>12</v>
      </c>
      <c r="B19" t="s">
        <v>13</v>
      </c>
      <c r="C19" s="45">
        <v>37419946.5</v>
      </c>
      <c r="D19" s="45"/>
    </row>
    <row r="20" spans="1:4" ht="12.75">
      <c r="A20" s="1" t="s">
        <v>14</v>
      </c>
      <c r="B20" t="s">
        <v>15</v>
      </c>
      <c r="C20" s="45">
        <v>280151883.23</v>
      </c>
      <c r="D20" s="45"/>
    </row>
    <row r="21" spans="1:4" ht="12.75">
      <c r="A21" s="1" t="s">
        <v>16</v>
      </c>
      <c r="B21" t="s">
        <v>17</v>
      </c>
      <c r="C21" s="45">
        <v>88475.04</v>
      </c>
      <c r="D21" s="45"/>
    </row>
    <row r="22" spans="1:4" ht="12.75">
      <c r="A22" s="1" t="s">
        <v>18</v>
      </c>
      <c r="B22" t="s">
        <v>19</v>
      </c>
      <c r="C22" s="47">
        <v>61260086.31</v>
      </c>
      <c r="D22" s="45"/>
    </row>
    <row r="23" spans="1:4" ht="13.5" thickBot="1">
      <c r="A23" s="2">
        <v>911</v>
      </c>
      <c r="B23" t="s">
        <v>22</v>
      </c>
      <c r="C23" s="46">
        <v>152474.32</v>
      </c>
      <c r="D23" s="45"/>
    </row>
    <row r="24" spans="3:4" ht="12.75">
      <c r="C24" s="45"/>
      <c r="D24" s="45"/>
    </row>
    <row r="25" spans="1:4" ht="13.5" thickBot="1">
      <c r="A25" s="136" t="s">
        <v>23</v>
      </c>
      <c r="B25" s="136"/>
      <c r="C25" s="136"/>
      <c r="D25" s="46">
        <f>SUM(C17:C23)</f>
        <v>1563828978.12</v>
      </c>
    </row>
    <row r="26" spans="3:4" ht="12.75">
      <c r="C26" s="45"/>
      <c r="D26" s="45"/>
    </row>
    <row r="27" spans="1:4" ht="13.5" thickBot="1">
      <c r="A27" s="136" t="s">
        <v>24</v>
      </c>
      <c r="B27" s="136"/>
      <c r="C27" s="136"/>
      <c r="D27" s="48">
        <f>+D12-D25</f>
        <v>556512418.1499999</v>
      </c>
    </row>
    <row r="28" ht="13.5" thickTop="1"/>
  </sheetData>
  <sheetProtection/>
  <mergeCells count="8">
    <mergeCell ref="A12:C12"/>
    <mergeCell ref="A15:C15"/>
    <mergeCell ref="A25:C25"/>
    <mergeCell ref="A27:C27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F1">
      <selection activeCell="F1" sqref="A1:IV16384"/>
    </sheetView>
  </sheetViews>
  <sheetFormatPr defaultColWidth="11.421875" defaultRowHeight="12.75"/>
  <cols>
    <col min="2" max="2" width="30.140625" style="0" customWidth="1"/>
    <col min="3" max="3" width="18.140625" style="0" bestFit="1" customWidth="1"/>
    <col min="4" max="4" width="18.28125" style="0" customWidth="1"/>
    <col min="7" max="7" width="27.8515625" style="0" bestFit="1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173</v>
      </c>
      <c r="B3" s="136"/>
      <c r="C3" s="136"/>
      <c r="D3" s="136"/>
      <c r="E3" s="24"/>
      <c r="F3" s="136" t="str">
        <f>+A3</f>
        <v>AL 30 DE JUNIO DEL 2008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8" ht="12.75">
      <c r="A6" s="25"/>
      <c r="B6" s="25"/>
      <c r="C6" s="25"/>
      <c r="D6" s="25"/>
      <c r="H6" s="25"/>
    </row>
    <row r="7" spans="1:8" ht="12.75">
      <c r="A7" s="7" t="s">
        <v>27</v>
      </c>
      <c r="B7" s="25"/>
      <c r="C7" s="25"/>
      <c r="D7" s="25"/>
      <c r="F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2139170</v>
      </c>
      <c r="D9" s="27"/>
      <c r="E9" s="28"/>
      <c r="F9" s="29">
        <v>400</v>
      </c>
      <c r="G9" t="s">
        <v>114</v>
      </c>
      <c r="H9" s="27">
        <v>-15325.45</v>
      </c>
      <c r="I9" s="28"/>
    </row>
    <row r="10" spans="1:8" ht="12.75">
      <c r="A10" s="26" t="s">
        <v>30</v>
      </c>
      <c r="B10" s="25" t="s">
        <v>31</v>
      </c>
      <c r="C10" s="27">
        <v>541890177.57</v>
      </c>
      <c r="D10" s="27"/>
      <c r="E10" s="28"/>
      <c r="F10" s="29" t="s">
        <v>82</v>
      </c>
      <c r="G10" t="s">
        <v>83</v>
      </c>
      <c r="H10" s="3">
        <v>65090598.5</v>
      </c>
    </row>
    <row r="11" spans="1:9" ht="12.75">
      <c r="A11" s="26" t="s">
        <v>34</v>
      </c>
      <c r="B11" s="25" t="s">
        <v>111</v>
      </c>
      <c r="C11" s="27">
        <v>2050000000</v>
      </c>
      <c r="D11" s="27"/>
      <c r="E11" s="28"/>
      <c r="F11" s="29" t="s">
        <v>86</v>
      </c>
      <c r="G11" t="s">
        <v>87</v>
      </c>
      <c r="H11" s="27">
        <v>169222732.5</v>
      </c>
      <c r="I11" s="28"/>
    </row>
    <row r="12" spans="1:9" ht="12.75">
      <c r="A12" s="26" t="s">
        <v>110</v>
      </c>
      <c r="B12" s="25" t="s">
        <v>33</v>
      </c>
      <c r="C12" s="27">
        <v>40819874.92</v>
      </c>
      <c r="D12" s="27"/>
      <c r="E12" s="28"/>
      <c r="F12" s="29" t="s">
        <v>88</v>
      </c>
      <c r="G12" t="s">
        <v>89</v>
      </c>
      <c r="H12" s="30">
        <v>3171400</v>
      </c>
      <c r="I12" s="28"/>
    </row>
    <row r="13" spans="1:8" ht="13.5" thickBot="1">
      <c r="A13" s="26" t="s">
        <v>32</v>
      </c>
      <c r="B13" s="25" t="s">
        <v>35</v>
      </c>
      <c r="C13" s="27">
        <v>-7792808.17</v>
      </c>
      <c r="D13" s="27"/>
      <c r="E13" s="28"/>
      <c r="F13" s="2">
        <v>408</v>
      </c>
      <c r="G13" t="s">
        <v>147</v>
      </c>
      <c r="H13" s="31">
        <v>25960033.08</v>
      </c>
    </row>
    <row r="14" spans="1:9" ht="12.75">
      <c r="A14" s="26" t="s">
        <v>36</v>
      </c>
      <c r="B14" s="25" t="s">
        <v>37</v>
      </c>
      <c r="C14" s="27">
        <v>1469635.04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59110326.39</v>
      </c>
      <c r="D15" s="27"/>
      <c r="E15" s="28"/>
      <c r="F15" s="32" t="s">
        <v>90</v>
      </c>
      <c r="H15" s="27"/>
      <c r="I15" s="33">
        <f>SUM(H9:H13)</f>
        <v>263429438.63</v>
      </c>
    </row>
    <row r="16" spans="1:9" ht="12.75">
      <c r="A16" s="26" t="s">
        <v>40</v>
      </c>
      <c r="B16" s="25" t="s">
        <v>41</v>
      </c>
      <c r="C16" s="27">
        <v>54723661.34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2454306.76</v>
      </c>
      <c r="D17" s="27"/>
      <c r="E17" s="28"/>
      <c r="F17" s="32" t="s">
        <v>91</v>
      </c>
      <c r="G17" s="34"/>
      <c r="H17" s="34"/>
      <c r="I17" s="35">
        <f>+I15</f>
        <v>263429438.63</v>
      </c>
    </row>
    <row r="18" spans="1:10" ht="12.75">
      <c r="A18" s="26" t="s">
        <v>112</v>
      </c>
      <c r="B18" s="25" t="s">
        <v>113</v>
      </c>
      <c r="C18" s="27">
        <v>3627521.56</v>
      </c>
      <c r="D18" s="27"/>
      <c r="E18" s="28"/>
      <c r="H18" s="25"/>
      <c r="J18" s="49"/>
    </row>
    <row r="19" spans="1:9" ht="12.75">
      <c r="A19" s="26" t="s">
        <v>137</v>
      </c>
      <c r="B19" s="25" t="s">
        <v>138</v>
      </c>
      <c r="C19" s="27">
        <v>785425.24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14152574.64</v>
      </c>
      <c r="D20" s="27"/>
      <c r="E20" s="28"/>
      <c r="F20" s="36" t="s">
        <v>92</v>
      </c>
      <c r="G20" s="36"/>
      <c r="H20" s="36"/>
      <c r="I20" s="36"/>
    </row>
    <row r="21" spans="1:9" ht="13.5" thickBot="1">
      <c r="A21" s="26" t="s">
        <v>127</v>
      </c>
      <c r="B21" s="25" t="s">
        <v>128</v>
      </c>
      <c r="C21" s="31">
        <v>32109802.2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2648691359.48</v>
      </c>
      <c r="I22" s="28"/>
    </row>
    <row r="23" spans="1:9" ht="12.75">
      <c r="A23" s="14" t="s">
        <v>46</v>
      </c>
      <c r="B23" s="25"/>
      <c r="C23" s="27"/>
      <c r="D23" s="38">
        <f>SUM(C9:C21)</f>
        <v>2795489667.49</v>
      </c>
      <c r="E23" s="28"/>
      <c r="F23" s="29" t="s">
        <v>97</v>
      </c>
      <c r="G23" t="s">
        <v>98</v>
      </c>
      <c r="H23" s="27">
        <v>1846080.76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556512418.15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31320624.41</v>
      </c>
    </row>
    <row r="27" spans="1:8" ht="13.5" thickBot="1">
      <c r="A27" s="26" t="s">
        <v>48</v>
      </c>
      <c r="B27" s="25" t="s">
        <v>49</v>
      </c>
      <c r="C27" s="27">
        <v>901690.56</v>
      </c>
      <c r="D27" s="27"/>
      <c r="E27" s="28"/>
      <c r="F27" s="29" t="s">
        <v>134</v>
      </c>
      <c r="G27" t="s">
        <v>157</v>
      </c>
      <c r="H27" s="31">
        <v>981519.78</v>
      </c>
    </row>
    <row r="28" spans="1:8" ht="12.75">
      <c r="A28" s="26" t="s">
        <v>50</v>
      </c>
      <c r="B28" s="25" t="s">
        <v>51</v>
      </c>
      <c r="C28" s="27">
        <v>-868302.11</v>
      </c>
      <c r="D28" s="27"/>
      <c r="E28" s="28"/>
      <c r="H28" s="25"/>
    </row>
    <row r="29" spans="1:9" ht="13.5" thickBot="1">
      <c r="A29" s="26" t="s">
        <v>52</v>
      </c>
      <c r="B29" s="25" t="s">
        <v>54</v>
      </c>
      <c r="C29" s="27">
        <v>295274624.32</v>
      </c>
      <c r="D29" s="27"/>
      <c r="E29" s="28"/>
      <c r="F29" s="10" t="s">
        <v>106</v>
      </c>
      <c r="G29" s="6"/>
      <c r="H29" s="6"/>
      <c r="I29" s="19">
        <f>SUM(H22:H27)</f>
        <v>3433125487.8800006</v>
      </c>
    </row>
    <row r="30" spans="1:8" ht="12.75">
      <c r="A30" s="26" t="s">
        <v>53</v>
      </c>
      <c r="B30" s="25" t="s">
        <v>51</v>
      </c>
      <c r="C30" s="27">
        <v>-144070410.95</v>
      </c>
      <c r="D30" s="27"/>
      <c r="E30" s="28"/>
      <c r="F30" s="28"/>
      <c r="H30" s="25"/>
    </row>
    <row r="31" spans="1:8" ht="12.75">
      <c r="A31" s="26" t="s">
        <v>55</v>
      </c>
      <c r="B31" s="25" t="s">
        <v>56</v>
      </c>
      <c r="C31" s="27">
        <v>195693530.82</v>
      </c>
      <c r="D31" s="27"/>
      <c r="E31" s="28"/>
      <c r="F31" s="28"/>
      <c r="H31" s="25"/>
    </row>
    <row r="32" spans="1:9" ht="13.5" thickBot="1">
      <c r="A32" s="26" t="s">
        <v>57</v>
      </c>
      <c r="B32" s="25" t="s">
        <v>51</v>
      </c>
      <c r="C32" s="27">
        <v>-125472010.99</v>
      </c>
      <c r="D32" s="27"/>
      <c r="E32" s="28"/>
      <c r="F32" s="10" t="s">
        <v>107</v>
      </c>
      <c r="G32" s="6"/>
      <c r="H32" s="6"/>
      <c r="I32" s="13">
        <f>+I17+I29</f>
        <v>3696554926.5100007</v>
      </c>
    </row>
    <row r="33" spans="1:8" ht="13.5" thickTop="1">
      <c r="A33" s="26" t="s">
        <v>58</v>
      </c>
      <c r="B33" s="25" t="s">
        <v>59</v>
      </c>
      <c r="C33" s="27">
        <v>109283364.55</v>
      </c>
      <c r="D33" s="27"/>
      <c r="E33" s="28"/>
      <c r="H33" s="25"/>
    </row>
    <row r="34" spans="1:9" ht="12.75">
      <c r="A34" s="26" t="s">
        <v>60</v>
      </c>
      <c r="B34" s="25" t="s">
        <v>51</v>
      </c>
      <c r="C34" s="27">
        <v>-53794468.57</v>
      </c>
      <c r="D34" s="27"/>
      <c r="E34" s="28"/>
      <c r="H34" s="25"/>
      <c r="I34" s="8">
        <f>+D62-I32</f>
        <v>0</v>
      </c>
    </row>
    <row r="35" spans="1:8" ht="12.75">
      <c r="A35" s="26" t="s">
        <v>61</v>
      </c>
      <c r="B35" s="25" t="s">
        <v>175</v>
      </c>
      <c r="C35" s="27">
        <v>164465097.26</v>
      </c>
      <c r="D35" s="27"/>
      <c r="E35" s="28"/>
      <c r="H35" s="25"/>
    </row>
    <row r="36" spans="1:5" ht="12.75">
      <c r="A36" s="26" t="s">
        <v>63</v>
      </c>
      <c r="B36" s="25" t="s">
        <v>51</v>
      </c>
      <c r="C36" s="27">
        <v>-48111235.96</v>
      </c>
      <c r="D36" s="27"/>
      <c r="E36" s="28"/>
    </row>
    <row r="37" spans="1:8" ht="12.75">
      <c r="A37" s="26" t="s">
        <v>64</v>
      </c>
      <c r="B37" s="25" t="s">
        <v>65</v>
      </c>
      <c r="C37" s="27">
        <v>36158361.9</v>
      </c>
      <c r="D37" s="27"/>
      <c r="E37" s="28"/>
      <c r="H37" s="25"/>
    </row>
    <row r="38" spans="1:8" ht="12.75">
      <c r="A38" s="26" t="s">
        <v>66</v>
      </c>
      <c r="B38" s="25" t="s">
        <v>67</v>
      </c>
      <c r="C38" s="27">
        <v>191761926.62</v>
      </c>
      <c r="D38" s="27"/>
      <c r="E38" s="28"/>
      <c r="H38" s="25"/>
    </row>
    <row r="39" spans="1:8" ht="12.75">
      <c r="A39" s="26" t="s">
        <v>68</v>
      </c>
      <c r="B39" s="25" t="s">
        <v>51</v>
      </c>
      <c r="C39" s="27">
        <v>-69636843.39</v>
      </c>
      <c r="D39" s="27"/>
      <c r="E39" s="28"/>
      <c r="F39" s="28"/>
      <c r="H39" s="25"/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8" ht="12.75">
      <c r="A41" s="39">
        <v>217</v>
      </c>
      <c r="B41" s="25" t="s">
        <v>51</v>
      </c>
      <c r="C41" s="27">
        <v>-585491.35</v>
      </c>
      <c r="D41" s="27"/>
      <c r="E41" s="28"/>
      <c r="F41" s="28"/>
      <c r="H41" s="25"/>
    </row>
    <row r="42" spans="1:8" ht="12.75">
      <c r="A42" s="39">
        <v>218</v>
      </c>
      <c r="B42" s="25" t="s">
        <v>70</v>
      </c>
      <c r="C42" s="27">
        <v>613455907.4</v>
      </c>
      <c r="D42" s="27"/>
      <c r="E42" s="28"/>
      <c r="F42" s="28"/>
      <c r="H42" s="25"/>
    </row>
    <row r="43" spans="1:8" ht="12.75">
      <c r="A43" s="39">
        <v>219</v>
      </c>
      <c r="B43" s="25" t="s">
        <v>51</v>
      </c>
      <c r="C43" s="27">
        <v>-531982547.89</v>
      </c>
      <c r="D43" s="27"/>
      <c r="E43" s="28"/>
      <c r="F43" s="28"/>
      <c r="H43" s="25"/>
    </row>
    <row r="44" spans="1:8" ht="12.75">
      <c r="A44" s="39">
        <v>223</v>
      </c>
      <c r="B44" s="25" t="s">
        <v>71</v>
      </c>
      <c r="C44" s="27">
        <v>178163538.1</v>
      </c>
      <c r="D44" s="27"/>
      <c r="H44" s="25"/>
    </row>
    <row r="45" spans="1:8" ht="12.75">
      <c r="A45" s="39">
        <v>224</v>
      </c>
      <c r="B45" s="25" t="s">
        <v>72</v>
      </c>
      <c r="C45" s="27">
        <v>89011473.4</v>
      </c>
      <c r="D45" s="25"/>
      <c r="H45" s="25"/>
    </row>
    <row r="46" spans="1:8" ht="13.5" thickBot="1">
      <c r="A46" s="39">
        <v>225</v>
      </c>
      <c r="B46" s="25" t="s">
        <v>51</v>
      </c>
      <c r="C46" s="31">
        <v>-47678988.98</v>
      </c>
      <c r="D46" s="25"/>
      <c r="H46" s="25"/>
    </row>
    <row r="47" spans="1:8" ht="12.75">
      <c r="A47" s="6"/>
      <c r="B47" s="25"/>
      <c r="C47" s="30"/>
      <c r="D47" s="25"/>
      <c r="H47" s="25"/>
    </row>
    <row r="48" spans="1:8" ht="12.75">
      <c r="A48" s="10" t="s">
        <v>73</v>
      </c>
      <c r="B48" s="25"/>
      <c r="C48" s="25"/>
      <c r="D48" s="11">
        <f>SUM(C27:C46)</f>
        <v>853086999.12</v>
      </c>
      <c r="H48" s="25"/>
    </row>
    <row r="49" spans="1:8" ht="12.75">
      <c r="A49" s="39"/>
      <c r="B49" s="25"/>
      <c r="C49" s="25"/>
      <c r="D49" s="40"/>
      <c r="H49" s="25"/>
    </row>
    <row r="50" spans="1:8" ht="12.75">
      <c r="A50" s="7" t="s">
        <v>136</v>
      </c>
      <c r="B50" s="25"/>
      <c r="C50" s="25"/>
      <c r="D50" s="25"/>
      <c r="H50" s="25"/>
    </row>
    <row r="51" spans="1:8" ht="12.75">
      <c r="A51" s="7"/>
      <c r="B51" s="25"/>
      <c r="C51" s="25"/>
      <c r="D51" s="25"/>
      <c r="H51" s="25"/>
    </row>
    <row r="52" spans="1:8" ht="12.75">
      <c r="A52" s="39">
        <v>302</v>
      </c>
      <c r="B52" s="25" t="s">
        <v>75</v>
      </c>
      <c r="C52" s="27">
        <v>9359357.69</v>
      </c>
      <c r="D52" s="27"/>
      <c r="H52" s="25"/>
    </row>
    <row r="53" spans="1:8" ht="12.75">
      <c r="A53" s="39">
        <v>303</v>
      </c>
      <c r="B53" s="25" t="s">
        <v>51</v>
      </c>
      <c r="C53" s="27">
        <v>-6028460.44</v>
      </c>
      <c r="D53" s="27"/>
      <c r="H53" s="25"/>
    </row>
    <row r="54" spans="1:8" ht="12.75">
      <c r="A54" s="39">
        <v>304</v>
      </c>
      <c r="B54" s="25" t="s">
        <v>76</v>
      </c>
      <c r="C54" s="27">
        <v>1258518.36</v>
      </c>
      <c r="D54" s="27"/>
      <c r="H54" s="25"/>
    </row>
    <row r="55" spans="1:8" ht="12.75">
      <c r="A55" s="39">
        <v>306</v>
      </c>
      <c r="B55" s="25" t="s">
        <v>77</v>
      </c>
      <c r="C55" s="27">
        <v>1106007</v>
      </c>
      <c r="D55" s="27"/>
      <c r="H55" s="25"/>
    </row>
    <row r="56" spans="1:8" ht="12.75">
      <c r="A56" s="39">
        <v>307</v>
      </c>
      <c r="B56" s="25" t="s">
        <v>78</v>
      </c>
      <c r="C56" s="27">
        <v>18831350.54</v>
      </c>
      <c r="D56" s="27"/>
      <c r="H56" s="25"/>
    </row>
    <row r="57" spans="1:8" ht="12.75">
      <c r="A57" s="39">
        <v>308</v>
      </c>
      <c r="B57" s="25" t="s">
        <v>79</v>
      </c>
      <c r="C57" s="30">
        <v>23030500</v>
      </c>
      <c r="D57" s="27"/>
      <c r="H57" s="25"/>
    </row>
    <row r="58" spans="1:8" ht="13.5" thickBot="1">
      <c r="A58" s="39">
        <v>309</v>
      </c>
      <c r="B58" s="25" t="s">
        <v>133</v>
      </c>
      <c r="C58" s="31">
        <v>420986.75</v>
      </c>
      <c r="D58" s="27"/>
      <c r="H58" s="25"/>
    </row>
    <row r="59" spans="1:8" ht="12.75">
      <c r="A59" s="25"/>
      <c r="B59" s="25"/>
      <c r="C59" s="27"/>
      <c r="D59" s="27"/>
      <c r="H59" s="25"/>
    </row>
    <row r="60" spans="1:8" ht="13.5" thickBot="1">
      <c r="A60" s="7" t="s">
        <v>80</v>
      </c>
      <c r="B60" s="25"/>
      <c r="C60" s="27"/>
      <c r="D60" s="41">
        <f>SUM(C52:C58)</f>
        <v>47978259.9</v>
      </c>
      <c r="H60" s="25"/>
    </row>
    <row r="61" spans="1:8" ht="12.75">
      <c r="A61" s="25"/>
      <c r="B61" s="25"/>
      <c r="C61" s="25"/>
      <c r="D61" s="25"/>
      <c r="H61" s="25"/>
    </row>
    <row r="62" spans="1:8" ht="13.5" thickBot="1">
      <c r="A62" s="10" t="s">
        <v>117</v>
      </c>
      <c r="B62" s="6"/>
      <c r="C62" s="6"/>
      <c r="D62" s="13">
        <f>SUM(D23:D60)</f>
        <v>3696554926.5099998</v>
      </c>
      <c r="H62" s="25"/>
    </row>
    <row r="63" spans="1:8" ht="13.5" thickTop="1">
      <c r="A63" s="25"/>
      <c r="B63" s="25"/>
      <c r="C63" s="25"/>
      <c r="D63" s="25"/>
      <c r="H63" s="25"/>
    </row>
    <row r="64" spans="3:8" ht="12.75">
      <c r="C64" s="8"/>
      <c r="D64" s="8">
        <f>+D62-I32</f>
        <v>0</v>
      </c>
      <c r="H64" s="25"/>
    </row>
    <row r="65" ht="12.75">
      <c r="H65" s="25"/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32.421875" style="0" customWidth="1"/>
    <col min="3" max="3" width="17.421875" style="0" customWidth="1"/>
    <col min="4" max="4" width="18.421875" style="0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172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3" ht="12.75">
      <c r="A7" s="2">
        <v>801</v>
      </c>
      <c r="B7" t="s">
        <v>149</v>
      </c>
      <c r="C7" s="45">
        <v>204705</v>
      </c>
    </row>
    <row r="8" spans="1:4" ht="12.75">
      <c r="A8" s="1" t="s">
        <v>150</v>
      </c>
      <c r="B8" t="s">
        <v>194</v>
      </c>
      <c r="C8" s="45">
        <v>1412029998.66</v>
      </c>
      <c r="D8" s="45"/>
    </row>
    <row r="9" spans="1:4" ht="12.75">
      <c r="A9" s="1">
        <v>803</v>
      </c>
      <c r="B9" t="s">
        <v>4</v>
      </c>
      <c r="C9" s="45">
        <v>22752712.79</v>
      </c>
      <c r="D9" s="45"/>
    </row>
    <row r="10" spans="1:4" ht="13.5" thickBot="1">
      <c r="A10" s="1" t="s">
        <v>151</v>
      </c>
      <c r="B10" t="s">
        <v>152</v>
      </c>
      <c r="C10" s="46">
        <v>456695.01</v>
      </c>
      <c r="D10" s="45"/>
    </row>
    <row r="11" spans="1:4" ht="12.75">
      <c r="A11" s="1"/>
      <c r="C11" s="45"/>
      <c r="D11" s="45"/>
    </row>
    <row r="12" spans="1:4" ht="12.75">
      <c r="A12" s="142" t="s">
        <v>7</v>
      </c>
      <c r="B12" s="142"/>
      <c r="C12" s="142"/>
      <c r="D12" s="45">
        <f>SUM(C7:C10)</f>
        <v>1435444111.46</v>
      </c>
    </row>
    <row r="13" ht="12.75">
      <c r="A13" s="1"/>
    </row>
    <row r="14" ht="12.75">
      <c r="A14" s="1"/>
    </row>
    <row r="15" spans="1:3" ht="12.75">
      <c r="A15" s="142" t="s">
        <v>8</v>
      </c>
      <c r="B15" s="142"/>
      <c r="C15" s="142"/>
    </row>
    <row r="16" ht="12.75">
      <c r="A16" s="1"/>
    </row>
    <row r="17" spans="1:4" ht="12.75">
      <c r="A17" s="1" t="s">
        <v>9</v>
      </c>
      <c r="B17" t="s">
        <v>10</v>
      </c>
      <c r="C17" s="45">
        <v>471333621.65</v>
      </c>
      <c r="D17" s="45"/>
    </row>
    <row r="18" spans="1:4" ht="12.75">
      <c r="A18" s="1" t="s">
        <v>11</v>
      </c>
      <c r="B18" t="s">
        <v>20</v>
      </c>
      <c r="C18" s="45">
        <v>134890856.06</v>
      </c>
      <c r="D18" s="45"/>
    </row>
    <row r="19" spans="1:4" ht="12.75">
      <c r="A19" s="1" t="s">
        <v>12</v>
      </c>
      <c r="B19" t="s">
        <v>13</v>
      </c>
      <c r="C19" s="45">
        <v>15473086.19</v>
      </c>
      <c r="D19" s="45"/>
    </row>
    <row r="20" spans="1:4" ht="12.75">
      <c r="A20" s="1" t="s">
        <v>14</v>
      </c>
      <c r="B20" t="s">
        <v>15</v>
      </c>
      <c r="C20" s="45">
        <v>141653773.47</v>
      </c>
      <c r="D20" s="45"/>
    </row>
    <row r="21" spans="1:4" ht="12.75">
      <c r="A21" s="1" t="s">
        <v>16</v>
      </c>
      <c r="B21" t="s">
        <v>17</v>
      </c>
      <c r="C21" s="45">
        <v>72276.95</v>
      </c>
      <c r="D21" s="45"/>
    </row>
    <row r="22" spans="1:4" ht="13.5" thickBot="1">
      <c r="A22" s="1" t="s">
        <v>18</v>
      </c>
      <c r="B22" t="s">
        <v>19</v>
      </c>
      <c r="C22" s="46">
        <v>29738012.83</v>
      </c>
      <c r="D22" s="45"/>
    </row>
    <row r="23" spans="3:4" ht="12.75">
      <c r="C23" s="45"/>
      <c r="D23" s="45"/>
    </row>
    <row r="24" spans="1:4" ht="13.5" thickBot="1">
      <c r="A24" s="136" t="s">
        <v>23</v>
      </c>
      <c r="B24" s="136"/>
      <c r="C24" s="136"/>
      <c r="D24" s="46">
        <f>SUM(C17:C22)</f>
        <v>793161627.1500002</v>
      </c>
    </row>
    <row r="25" spans="3:4" ht="12.75">
      <c r="C25" s="45"/>
      <c r="D25" s="45"/>
    </row>
    <row r="26" spans="1:4" ht="13.5" thickBot="1">
      <c r="A26" s="136" t="s">
        <v>24</v>
      </c>
      <c r="B26" s="136"/>
      <c r="C26" s="136"/>
      <c r="D26" s="48">
        <f>+D12-D24</f>
        <v>642282484.3099998</v>
      </c>
    </row>
    <row r="27" ht="13.5" thickTop="1"/>
  </sheetData>
  <sheetProtection/>
  <mergeCells count="8">
    <mergeCell ref="A12:C12"/>
    <mergeCell ref="A15:C15"/>
    <mergeCell ref="A24:C24"/>
    <mergeCell ref="A26:C26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40">
      <selection activeCell="B66" sqref="B66"/>
    </sheetView>
  </sheetViews>
  <sheetFormatPr defaultColWidth="11.421875" defaultRowHeight="12.75"/>
  <cols>
    <col min="2" max="2" width="55.00390625" style="0" customWidth="1"/>
    <col min="3" max="3" width="15.28125" style="0" bestFit="1" customWidth="1"/>
    <col min="4" max="4" width="20.57421875" style="0" bestFit="1" customWidth="1"/>
    <col min="7" max="7" width="38.7109375" style="0" customWidth="1"/>
    <col min="8" max="8" width="15.28125" style="0" bestFit="1" customWidth="1"/>
    <col min="9" max="9" width="20.57421875" style="0" bestFit="1" customWidth="1"/>
  </cols>
  <sheetData>
    <row r="1" spans="1:9" ht="12.75">
      <c r="A1" s="136" t="s">
        <v>261</v>
      </c>
      <c r="B1" s="136"/>
      <c r="C1" s="136"/>
      <c r="D1" s="136"/>
      <c r="F1" s="136" t="s">
        <v>261</v>
      </c>
      <c r="G1" s="136"/>
      <c r="H1" s="136"/>
      <c r="I1" s="136"/>
    </row>
    <row r="2" spans="1:9" ht="12.75">
      <c r="A2" s="136" t="s">
        <v>283</v>
      </c>
      <c r="B2" s="136"/>
      <c r="C2" s="136"/>
      <c r="D2" s="136"/>
      <c r="E2" s="24"/>
      <c r="F2" s="136" t="s">
        <v>283</v>
      </c>
      <c r="G2" s="136"/>
      <c r="H2" s="136"/>
      <c r="I2" s="136"/>
    </row>
    <row r="3" spans="1:9" ht="12.75">
      <c r="A3" s="136" t="s">
        <v>285</v>
      </c>
      <c r="B3" s="136"/>
      <c r="C3" s="136"/>
      <c r="D3" s="136"/>
      <c r="E3" s="24"/>
      <c r="F3" s="136" t="s">
        <v>285</v>
      </c>
      <c r="G3" s="136"/>
      <c r="H3" s="136"/>
      <c r="I3" s="136"/>
    </row>
    <row r="5" spans="1:9" ht="12.75">
      <c r="A5" s="138" t="s">
        <v>274</v>
      </c>
      <c r="B5" s="138"/>
      <c r="C5" s="138"/>
      <c r="D5" s="138"/>
      <c r="F5" s="138" t="s">
        <v>278</v>
      </c>
      <c r="G5" s="138"/>
      <c r="H5" s="138"/>
      <c r="I5" s="138"/>
    </row>
    <row r="6" spans="1:4" ht="12.75">
      <c r="A6" s="69"/>
      <c r="B6" s="69"/>
      <c r="C6" s="69"/>
      <c r="D6" s="69"/>
    </row>
    <row r="7" spans="1:9" ht="12.75">
      <c r="A7" s="69"/>
      <c r="B7" s="73" t="s">
        <v>27</v>
      </c>
      <c r="C7" s="69"/>
      <c r="D7" s="69"/>
      <c r="F7" s="71"/>
      <c r="G7" s="73" t="s">
        <v>217</v>
      </c>
      <c r="H7" s="69"/>
      <c r="I7" s="69"/>
    </row>
    <row r="8" spans="1:9" ht="12.75">
      <c r="A8" s="71">
        <v>101</v>
      </c>
      <c r="B8" s="72" t="s">
        <v>28</v>
      </c>
      <c r="C8" s="70">
        <v>19154245.62</v>
      </c>
      <c r="D8" s="69"/>
      <c r="F8" s="71"/>
      <c r="G8" s="69"/>
      <c r="H8" s="69"/>
      <c r="I8" s="69"/>
    </row>
    <row r="9" spans="1:9" ht="12.75">
      <c r="A9" s="71">
        <v>102</v>
      </c>
      <c r="B9" s="72" t="s">
        <v>31</v>
      </c>
      <c r="C9" s="70">
        <v>1909392544.75</v>
      </c>
      <c r="D9" s="69"/>
      <c r="F9" s="71">
        <v>400</v>
      </c>
      <c r="G9" s="69" t="s">
        <v>218</v>
      </c>
      <c r="H9" s="70">
        <v>1476398.37</v>
      </c>
      <c r="I9" s="69"/>
    </row>
    <row r="10" spans="1:9" ht="12.75">
      <c r="A10" s="71">
        <v>103</v>
      </c>
      <c r="B10" s="72" t="s">
        <v>199</v>
      </c>
      <c r="C10" s="70">
        <v>9560250000</v>
      </c>
      <c r="D10" s="69"/>
      <c r="F10" s="71">
        <v>401</v>
      </c>
      <c r="G10" s="69" t="s">
        <v>83</v>
      </c>
      <c r="H10" s="70">
        <v>30830</v>
      </c>
      <c r="I10" s="69"/>
    </row>
    <row r="11" spans="1:9" ht="12.75">
      <c r="A11" s="71">
        <v>104</v>
      </c>
      <c r="B11" s="72" t="s">
        <v>33</v>
      </c>
      <c r="C11" s="70">
        <v>880251279.76</v>
      </c>
      <c r="D11" s="69"/>
      <c r="F11" s="71">
        <v>402</v>
      </c>
      <c r="G11" s="69" t="s">
        <v>187</v>
      </c>
      <c r="H11" s="70">
        <v>13286331.57</v>
      </c>
      <c r="I11" s="69"/>
    </row>
    <row r="12" spans="1:9" ht="12.75">
      <c r="A12" s="71">
        <v>105</v>
      </c>
      <c r="B12" s="72" t="s">
        <v>35</v>
      </c>
      <c r="C12" s="70">
        <v>64730335.94</v>
      </c>
      <c r="D12" s="69"/>
      <c r="F12" s="71">
        <v>403</v>
      </c>
      <c r="G12" s="69" t="s">
        <v>188</v>
      </c>
      <c r="H12" s="70">
        <v>225246460.33</v>
      </c>
      <c r="I12" s="69"/>
    </row>
    <row r="13" spans="1:9" ht="12.75">
      <c r="A13" s="71">
        <v>106</v>
      </c>
      <c r="B13" s="72" t="s">
        <v>37</v>
      </c>
      <c r="C13" s="70">
        <v>90681836.17</v>
      </c>
      <c r="D13" s="69"/>
      <c r="F13" s="71">
        <v>405</v>
      </c>
      <c r="G13" s="69" t="s">
        <v>219</v>
      </c>
      <c r="H13" s="70">
        <v>572357158.56</v>
      </c>
      <c r="I13" s="69"/>
    </row>
    <row r="14" spans="1:9" ht="12.75">
      <c r="A14" s="71">
        <v>107</v>
      </c>
      <c r="B14" s="72" t="s">
        <v>248</v>
      </c>
      <c r="C14" s="70">
        <v>52789479.59</v>
      </c>
      <c r="D14" s="69"/>
      <c r="F14" s="71">
        <v>406</v>
      </c>
      <c r="G14" s="69" t="s">
        <v>89</v>
      </c>
      <c r="H14" s="70">
        <v>201308783.68</v>
      </c>
      <c r="I14" s="69"/>
    </row>
    <row r="15" spans="1:9" ht="13.5" thickBot="1">
      <c r="A15" s="71">
        <v>108</v>
      </c>
      <c r="B15" s="72" t="s">
        <v>200</v>
      </c>
      <c r="C15" s="70">
        <v>84066119.01</v>
      </c>
      <c r="D15" s="69"/>
      <c r="F15" s="71">
        <v>408</v>
      </c>
      <c r="G15" s="69" t="s">
        <v>220</v>
      </c>
      <c r="H15" s="75">
        <v>126403435.29</v>
      </c>
      <c r="I15" s="69"/>
    </row>
    <row r="16" spans="1:9" ht="12.75">
      <c r="A16" s="71">
        <v>110</v>
      </c>
      <c r="B16" s="72" t="s">
        <v>43</v>
      </c>
      <c r="C16" s="70">
        <v>230980715.8</v>
      </c>
      <c r="D16" s="69"/>
      <c r="F16" s="69"/>
      <c r="G16" s="69"/>
      <c r="H16" s="69"/>
      <c r="I16" s="69"/>
    </row>
    <row r="17" spans="1:9" ht="12.75">
      <c r="A17" s="71">
        <v>112</v>
      </c>
      <c r="B17" s="72" t="s">
        <v>201</v>
      </c>
      <c r="C17" s="70">
        <v>2838873.8</v>
      </c>
      <c r="D17" s="69"/>
      <c r="F17" s="69"/>
      <c r="G17" s="73" t="s">
        <v>279</v>
      </c>
      <c r="H17" s="73"/>
      <c r="I17" s="74">
        <v>1140109397.8</v>
      </c>
    </row>
    <row r="18" spans="1:4" ht="12.75">
      <c r="A18" s="71">
        <v>114</v>
      </c>
      <c r="B18" s="72" t="s">
        <v>249</v>
      </c>
      <c r="C18" s="70">
        <v>2101246.1</v>
      </c>
      <c r="D18" s="69"/>
    </row>
    <row r="19" spans="1:9" ht="12.75">
      <c r="A19" s="71">
        <v>116</v>
      </c>
      <c r="B19" s="72" t="s">
        <v>45</v>
      </c>
      <c r="C19" s="76">
        <v>47643045.11</v>
      </c>
      <c r="D19" s="69"/>
      <c r="F19" s="69"/>
      <c r="G19" s="73" t="s">
        <v>221</v>
      </c>
      <c r="H19" s="69"/>
      <c r="I19" s="69"/>
    </row>
    <row r="20" spans="1:9" ht="13.5" thickBot="1">
      <c r="A20" s="71">
        <v>117</v>
      </c>
      <c r="B20" s="72" t="s">
        <v>128</v>
      </c>
      <c r="C20" s="75">
        <v>239561767.97</v>
      </c>
      <c r="D20" s="69"/>
      <c r="F20" s="69"/>
      <c r="G20" s="69"/>
      <c r="H20" s="69"/>
      <c r="I20" s="69"/>
    </row>
    <row r="21" spans="1:9" ht="13.5" thickBot="1">
      <c r="A21" s="69"/>
      <c r="B21" s="69"/>
      <c r="C21" s="69"/>
      <c r="D21" s="69"/>
      <c r="F21" s="71">
        <v>503</v>
      </c>
      <c r="G21" s="69" t="s">
        <v>220</v>
      </c>
      <c r="H21" s="75">
        <v>425122310.85</v>
      </c>
      <c r="I21" s="69"/>
    </row>
    <row r="22" spans="1:9" ht="12.75">
      <c r="A22" s="69"/>
      <c r="B22" s="73" t="s">
        <v>275</v>
      </c>
      <c r="C22" s="73"/>
      <c r="D22" s="74">
        <v>13054980817.74</v>
      </c>
      <c r="F22" s="69"/>
      <c r="G22" s="69"/>
      <c r="H22" s="69"/>
      <c r="I22" s="69"/>
    </row>
    <row r="23" spans="6:9" ht="12.75">
      <c r="F23" s="69"/>
      <c r="G23" s="73" t="s">
        <v>280</v>
      </c>
      <c r="H23" s="73"/>
      <c r="I23" s="74">
        <v>425122310.85</v>
      </c>
    </row>
    <row r="24" spans="1:9" ht="12.75">
      <c r="A24" s="71"/>
      <c r="B24" s="73" t="s">
        <v>47</v>
      </c>
      <c r="C24" s="69"/>
      <c r="D24" s="69"/>
      <c r="F24" s="69"/>
      <c r="G24" s="69"/>
      <c r="H24" s="69"/>
      <c r="I24" s="69"/>
    </row>
    <row r="25" spans="1:9" ht="12.75">
      <c r="A25" s="71">
        <v>201</v>
      </c>
      <c r="B25" s="69" t="s">
        <v>49</v>
      </c>
      <c r="C25" s="70">
        <v>1028559.6</v>
      </c>
      <c r="D25" s="69"/>
      <c r="F25" s="69"/>
      <c r="G25" s="73" t="s">
        <v>269</v>
      </c>
      <c r="H25" s="73"/>
      <c r="I25" s="74">
        <v>1565231708.65</v>
      </c>
    </row>
    <row r="26" spans="1:4" ht="12.75">
      <c r="A26" s="71">
        <v>202</v>
      </c>
      <c r="B26" s="69" t="s">
        <v>250</v>
      </c>
      <c r="C26" s="70">
        <v>-917700.52</v>
      </c>
      <c r="D26" s="69"/>
    </row>
    <row r="27" spans="1:9" ht="12.75">
      <c r="A27" s="71">
        <v>203</v>
      </c>
      <c r="B27" s="69" t="s">
        <v>237</v>
      </c>
      <c r="C27" s="70">
        <v>330602829.7</v>
      </c>
      <c r="D27" s="69"/>
      <c r="F27" s="138" t="s">
        <v>223</v>
      </c>
      <c r="G27" s="138"/>
      <c r="H27" s="138"/>
      <c r="I27" s="138"/>
    </row>
    <row r="28" spans="1:9" ht="12.75">
      <c r="A28" s="71">
        <v>204</v>
      </c>
      <c r="B28" s="69" t="s">
        <v>239</v>
      </c>
      <c r="C28" s="70">
        <v>-227756497.69</v>
      </c>
      <c r="D28" s="69"/>
      <c r="F28" s="71"/>
      <c r="G28" s="69"/>
      <c r="H28" s="69"/>
      <c r="I28" s="69"/>
    </row>
    <row r="29" spans="1:9" ht="12.75">
      <c r="A29" s="71">
        <v>205</v>
      </c>
      <c r="B29" s="69" t="s">
        <v>203</v>
      </c>
      <c r="C29" s="70">
        <v>85841768.99</v>
      </c>
      <c r="D29" s="69"/>
      <c r="F29" s="71">
        <v>701</v>
      </c>
      <c r="G29" s="69" t="s">
        <v>224</v>
      </c>
      <c r="H29" s="70">
        <v>9523852997.47</v>
      </c>
      <c r="I29" s="69"/>
    </row>
    <row r="30" spans="1:9" ht="12.75">
      <c r="A30" s="71">
        <v>206</v>
      </c>
      <c r="B30" s="69" t="s">
        <v>238</v>
      </c>
      <c r="C30" s="70">
        <v>-55616931.33</v>
      </c>
      <c r="D30" s="69"/>
      <c r="F30" s="71">
        <v>702</v>
      </c>
      <c r="G30" s="69" t="s">
        <v>98</v>
      </c>
      <c r="H30" s="70">
        <v>1846080.76</v>
      </c>
      <c r="I30" s="69"/>
    </row>
    <row r="31" spans="1:9" ht="12.75">
      <c r="A31" s="71">
        <v>207</v>
      </c>
      <c r="B31" s="69" t="s">
        <v>59</v>
      </c>
      <c r="C31" s="70">
        <v>167744127.65</v>
      </c>
      <c r="D31" s="69"/>
      <c r="F31" s="71">
        <v>703</v>
      </c>
      <c r="G31" s="69" t="s">
        <v>225</v>
      </c>
      <c r="H31" s="70">
        <v>2227813471.42</v>
      </c>
      <c r="I31" s="69"/>
    </row>
    <row r="32" spans="1:9" ht="12.75">
      <c r="A32" s="71">
        <v>208</v>
      </c>
      <c r="B32" s="69" t="s">
        <v>204</v>
      </c>
      <c r="C32" s="70">
        <v>-91827846.81</v>
      </c>
      <c r="D32" s="69"/>
      <c r="F32" s="71">
        <v>704</v>
      </c>
      <c r="G32" s="69" t="s">
        <v>226</v>
      </c>
      <c r="H32" s="70">
        <v>2615141985.7</v>
      </c>
      <c r="I32" s="69"/>
    </row>
    <row r="33" spans="1:9" ht="12.75">
      <c r="A33" s="71">
        <v>209</v>
      </c>
      <c r="B33" s="69" t="s">
        <v>175</v>
      </c>
      <c r="C33" s="70">
        <v>164465097.26</v>
      </c>
      <c r="D33" s="69"/>
      <c r="F33" s="71">
        <v>706</v>
      </c>
      <c r="G33" s="69" t="s">
        <v>252</v>
      </c>
      <c r="H33" s="70">
        <v>228609378.36</v>
      </c>
      <c r="I33" s="69"/>
    </row>
    <row r="34" spans="1:9" ht="13.5" thickBot="1">
      <c r="A34" s="71">
        <v>210</v>
      </c>
      <c r="B34" s="69" t="s">
        <v>208</v>
      </c>
      <c r="C34" s="70">
        <v>-61819772.29</v>
      </c>
      <c r="D34" s="69"/>
      <c r="F34" s="71">
        <v>707</v>
      </c>
      <c r="G34" s="69" t="s">
        <v>227</v>
      </c>
      <c r="H34" s="75">
        <v>3938103.46</v>
      </c>
      <c r="I34" s="69"/>
    </row>
    <row r="35" spans="1:9" ht="12.75">
      <c r="A35" s="71">
        <v>211</v>
      </c>
      <c r="B35" s="69" t="s">
        <v>65</v>
      </c>
      <c r="C35" s="70">
        <v>36158361.9</v>
      </c>
      <c r="D35" s="69"/>
      <c r="F35" s="71"/>
      <c r="G35" s="69"/>
      <c r="H35" s="69"/>
      <c r="I35" s="69"/>
    </row>
    <row r="36" spans="1:9" ht="12.75">
      <c r="A36" s="71">
        <v>212</v>
      </c>
      <c r="B36" s="69" t="s">
        <v>67</v>
      </c>
      <c r="C36" s="70">
        <v>196805676.62</v>
      </c>
      <c r="D36" s="69"/>
      <c r="F36" s="71"/>
      <c r="G36" s="73" t="s">
        <v>281</v>
      </c>
      <c r="H36" s="73"/>
      <c r="I36" s="74">
        <v>14601202017.17</v>
      </c>
    </row>
    <row r="37" spans="1:9" ht="12.75">
      <c r="A37" s="71">
        <v>213</v>
      </c>
      <c r="B37" s="69" t="s">
        <v>205</v>
      </c>
      <c r="C37" s="70">
        <v>-103045450.97</v>
      </c>
      <c r="D37" s="69"/>
      <c r="F37" s="71"/>
      <c r="G37" s="69"/>
      <c r="H37" s="69"/>
      <c r="I37" s="69"/>
    </row>
    <row r="38" spans="1:9" ht="12.75">
      <c r="A38" s="71">
        <v>214</v>
      </c>
      <c r="B38" s="69" t="s">
        <v>140</v>
      </c>
      <c r="C38" s="70">
        <v>456111.33</v>
      </c>
      <c r="D38" s="69"/>
      <c r="F38" s="71"/>
      <c r="G38" s="73" t="s">
        <v>270</v>
      </c>
      <c r="H38" s="73"/>
      <c r="I38" s="74">
        <v>16166433725.82</v>
      </c>
    </row>
    <row r="39" spans="1:4" ht="12.75">
      <c r="A39" s="71">
        <v>215</v>
      </c>
      <c r="B39" s="69" t="s">
        <v>240</v>
      </c>
      <c r="C39" s="70">
        <v>-11899.98</v>
      </c>
      <c r="D39" s="69"/>
    </row>
    <row r="40" spans="1:4" ht="12.75">
      <c r="A40" s="71">
        <v>216</v>
      </c>
      <c r="B40" s="69" t="s">
        <v>241</v>
      </c>
      <c r="C40" s="70">
        <v>7709417.42</v>
      </c>
      <c r="D40" s="69"/>
    </row>
    <row r="41" spans="1:4" ht="12.75">
      <c r="A41" s="71">
        <v>217</v>
      </c>
      <c r="B41" s="69" t="s">
        <v>242</v>
      </c>
      <c r="C41" s="70">
        <v>-786560.97</v>
      </c>
      <c r="D41" s="69"/>
    </row>
    <row r="42" spans="1:4" ht="12.75">
      <c r="A42" s="71">
        <v>218</v>
      </c>
      <c r="B42" s="69" t="s">
        <v>70</v>
      </c>
      <c r="C42" s="70">
        <v>818693079.91</v>
      </c>
      <c r="D42" s="69"/>
    </row>
    <row r="43" spans="1:4" ht="12.75">
      <c r="A43" s="71">
        <v>219</v>
      </c>
      <c r="B43" s="69" t="s">
        <v>207</v>
      </c>
      <c r="C43" s="70">
        <v>-612666728.53</v>
      </c>
      <c r="D43" s="69"/>
    </row>
    <row r="44" spans="1:4" ht="12.75">
      <c r="A44" s="71">
        <v>221</v>
      </c>
      <c r="B44" s="69" t="s">
        <v>186</v>
      </c>
      <c r="C44" s="70">
        <v>738014386.12</v>
      </c>
      <c r="D44" s="69"/>
    </row>
    <row r="45" spans="1:4" ht="12.75">
      <c r="A45" s="71">
        <v>222</v>
      </c>
      <c r="B45" s="69" t="s">
        <v>209</v>
      </c>
      <c r="C45" s="70">
        <v>-70562796.39</v>
      </c>
      <c r="D45" s="69"/>
    </row>
    <row r="46" spans="1:4" ht="12.75">
      <c r="A46" s="71">
        <v>223</v>
      </c>
      <c r="B46" s="69" t="s">
        <v>71</v>
      </c>
      <c r="C46" s="70">
        <v>1474189138.1</v>
      </c>
      <c r="D46" s="69"/>
    </row>
    <row r="47" spans="1:4" ht="12.75">
      <c r="A47" s="71">
        <v>224</v>
      </c>
      <c r="B47" s="69" t="s">
        <v>210</v>
      </c>
      <c r="C47" s="76">
        <v>252217481.64</v>
      </c>
      <c r="D47" s="69"/>
    </row>
    <row r="48" spans="1:4" ht="13.5" thickBot="1">
      <c r="A48" s="71">
        <v>225</v>
      </c>
      <c r="B48" s="69" t="s">
        <v>251</v>
      </c>
      <c r="C48" s="75">
        <v>-110537155.23</v>
      </c>
      <c r="D48" s="69"/>
    </row>
    <row r="49" spans="1:4" ht="12.75">
      <c r="A49" s="71"/>
      <c r="B49" s="69"/>
      <c r="C49" s="69"/>
      <c r="D49" s="69"/>
    </row>
    <row r="50" spans="1:4" ht="12.75">
      <c r="A50" s="69"/>
      <c r="B50" s="73" t="s">
        <v>276</v>
      </c>
      <c r="C50" s="73"/>
      <c r="D50" s="74">
        <v>2938376695.53</v>
      </c>
    </row>
    <row r="52" spans="1:4" ht="12.75">
      <c r="A52" s="71"/>
      <c r="B52" s="73" t="s">
        <v>74</v>
      </c>
      <c r="C52" s="69"/>
      <c r="D52" s="69"/>
    </row>
    <row r="53" spans="1:4" ht="12.75">
      <c r="A53" s="71">
        <v>302</v>
      </c>
      <c r="B53" s="69" t="s">
        <v>75</v>
      </c>
      <c r="C53" s="70">
        <v>15081200.73</v>
      </c>
      <c r="D53" s="69"/>
    </row>
    <row r="54" spans="1:4" ht="12.75">
      <c r="A54" s="71">
        <v>303</v>
      </c>
      <c r="B54" s="69" t="s">
        <v>212</v>
      </c>
      <c r="C54" s="70">
        <v>-10479033.8</v>
      </c>
      <c r="D54" s="69"/>
    </row>
    <row r="55" spans="1:4" ht="12.75">
      <c r="A55" s="71">
        <v>304</v>
      </c>
      <c r="B55" s="69" t="s">
        <v>213</v>
      </c>
      <c r="C55" s="70">
        <v>94680670.57</v>
      </c>
      <c r="D55" s="69"/>
    </row>
    <row r="56" spans="1:4" ht="12.75">
      <c r="A56" s="71">
        <v>306</v>
      </c>
      <c r="B56" s="69" t="s">
        <v>77</v>
      </c>
      <c r="C56" s="70">
        <v>1102006</v>
      </c>
      <c r="D56" s="69"/>
    </row>
    <row r="57" spans="1:4" ht="12.75">
      <c r="A57" s="71">
        <v>308</v>
      </c>
      <c r="B57" s="69" t="s">
        <v>245</v>
      </c>
      <c r="C57" s="70">
        <v>31074146.87</v>
      </c>
      <c r="D57" s="69"/>
    </row>
    <row r="58" spans="1:4" ht="12.75">
      <c r="A58" s="71">
        <v>309</v>
      </c>
      <c r="B58" s="69" t="s">
        <v>215</v>
      </c>
      <c r="C58" s="70">
        <v>420986.75</v>
      </c>
      <c r="D58" s="69"/>
    </row>
    <row r="59" spans="1:4" ht="12.75">
      <c r="A59" s="71">
        <v>311</v>
      </c>
      <c r="B59" s="69" t="s">
        <v>216</v>
      </c>
      <c r="C59" s="70">
        <v>78659678.83</v>
      </c>
      <c r="D59" s="69"/>
    </row>
    <row r="60" spans="1:4" ht="13.5" thickBot="1">
      <c r="A60" s="71">
        <v>312</v>
      </c>
      <c r="B60" s="69" t="s">
        <v>257</v>
      </c>
      <c r="C60" s="75">
        <v>-37463443.4</v>
      </c>
      <c r="D60" s="69"/>
    </row>
    <row r="61" spans="1:4" ht="12.75">
      <c r="A61" s="71"/>
      <c r="B61" s="69"/>
      <c r="C61" s="69"/>
      <c r="D61" s="69"/>
    </row>
    <row r="62" spans="1:4" ht="12.75">
      <c r="A62" s="71"/>
      <c r="B62" s="73" t="s">
        <v>277</v>
      </c>
      <c r="C62" s="73"/>
      <c r="D62" s="74">
        <v>173076212.55</v>
      </c>
    </row>
    <row r="63" spans="1:4" ht="12.75">
      <c r="A63" s="71"/>
      <c r="B63" s="69"/>
      <c r="C63" s="69"/>
      <c r="D63" s="69"/>
    </row>
    <row r="64" spans="1:4" ht="12.75">
      <c r="A64" s="71"/>
      <c r="B64" s="73" t="s">
        <v>286</v>
      </c>
      <c r="C64" s="73"/>
      <c r="D64" s="74">
        <v>16166433725.82</v>
      </c>
    </row>
  </sheetData>
  <sheetProtection/>
  <mergeCells count="9">
    <mergeCell ref="F27:I27"/>
    <mergeCell ref="A1:D1"/>
    <mergeCell ref="A2:D2"/>
    <mergeCell ref="A3:D3"/>
    <mergeCell ref="A5:D5"/>
    <mergeCell ref="F5:I5"/>
    <mergeCell ref="F1:I1"/>
    <mergeCell ref="F2:I2"/>
    <mergeCell ref="F3:I3"/>
  </mergeCells>
  <printOptions/>
  <pageMargins left="0.7" right="0.7" top="0.75" bottom="0.75" header="0.3" footer="0.3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22">
      <selection activeCell="C40" sqref="C40"/>
    </sheetView>
  </sheetViews>
  <sheetFormatPr defaultColWidth="11.421875" defaultRowHeight="12.75"/>
  <cols>
    <col min="2" max="2" width="30.140625" style="0" customWidth="1"/>
    <col min="3" max="3" width="18.140625" style="0" bestFit="1" customWidth="1"/>
    <col min="4" max="4" width="18.28125" style="0" customWidth="1"/>
    <col min="7" max="7" width="27.8515625" style="0" bestFit="1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171</v>
      </c>
      <c r="B3" s="136"/>
      <c r="C3" s="136"/>
      <c r="D3" s="136"/>
      <c r="E3" s="24"/>
      <c r="F3" s="136" t="s">
        <v>171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8" ht="12.75">
      <c r="A6" s="25"/>
      <c r="B6" s="25"/>
      <c r="C6" s="25"/>
      <c r="D6" s="25"/>
      <c r="H6" s="25"/>
    </row>
    <row r="7" spans="1:8" ht="12.75">
      <c r="A7" s="7" t="s">
        <v>27</v>
      </c>
      <c r="B7" s="25"/>
      <c r="C7" s="25"/>
      <c r="D7" s="25"/>
      <c r="F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1868489</v>
      </c>
      <c r="D9" s="27"/>
      <c r="E9" s="28"/>
      <c r="F9" s="29">
        <v>400</v>
      </c>
      <c r="G9" t="s">
        <v>114</v>
      </c>
      <c r="H9" s="27">
        <v>1401539.3</v>
      </c>
      <c r="I9" s="28"/>
    </row>
    <row r="10" spans="1:8" ht="12.75">
      <c r="A10" s="26" t="s">
        <v>30</v>
      </c>
      <c r="B10" s="25" t="s">
        <v>31</v>
      </c>
      <c r="C10" s="27">
        <v>752272358.55</v>
      </c>
      <c r="D10" s="27"/>
      <c r="E10" s="28"/>
      <c r="F10" s="29" t="s">
        <v>82</v>
      </c>
      <c r="G10" t="s">
        <v>83</v>
      </c>
      <c r="H10" s="3">
        <v>4960</v>
      </c>
    </row>
    <row r="11" spans="1:9" ht="12.75">
      <c r="A11" s="26" t="s">
        <v>34</v>
      </c>
      <c r="B11" s="25" t="s">
        <v>111</v>
      </c>
      <c r="C11" s="27">
        <v>1700000000</v>
      </c>
      <c r="D11" s="27"/>
      <c r="E11" s="28"/>
      <c r="F11" s="29" t="s">
        <v>84</v>
      </c>
      <c r="G11" t="s">
        <v>85</v>
      </c>
      <c r="H11" s="27">
        <v>63154428.7</v>
      </c>
      <c r="I11" s="28"/>
    </row>
    <row r="12" spans="1:9" ht="12.75">
      <c r="A12" s="26" t="s">
        <v>110</v>
      </c>
      <c r="B12" s="25" t="s">
        <v>33</v>
      </c>
      <c r="C12" s="27">
        <v>162329650.86</v>
      </c>
      <c r="D12" s="27"/>
      <c r="E12" s="28"/>
      <c r="F12" s="29" t="s">
        <v>86</v>
      </c>
      <c r="G12" t="s">
        <v>87</v>
      </c>
      <c r="H12" s="27">
        <v>94014005.4</v>
      </c>
      <c r="I12" s="28"/>
    </row>
    <row r="13" spans="1:9" ht="12.75">
      <c r="A13" s="26" t="s">
        <v>32</v>
      </c>
      <c r="B13" s="25" t="s">
        <v>35</v>
      </c>
      <c r="C13" s="27">
        <v>-7640333.85</v>
      </c>
      <c r="D13" s="27"/>
      <c r="E13" s="28"/>
      <c r="F13" s="29" t="s">
        <v>88</v>
      </c>
      <c r="G13" t="s">
        <v>89</v>
      </c>
      <c r="H13" s="30">
        <v>963650</v>
      </c>
      <c r="I13" s="28"/>
    </row>
    <row r="14" spans="1:8" ht="13.5" thickBot="1">
      <c r="A14" s="26" t="s">
        <v>36</v>
      </c>
      <c r="B14" s="25" t="s">
        <v>37</v>
      </c>
      <c r="C14" s="27">
        <v>1089988.74</v>
      </c>
      <c r="D14" s="27"/>
      <c r="E14" s="28"/>
      <c r="F14" s="2">
        <v>408</v>
      </c>
      <c r="G14" t="s">
        <v>147</v>
      </c>
      <c r="H14" s="31">
        <v>34530516.7</v>
      </c>
    </row>
    <row r="15" spans="1:9" ht="12.75">
      <c r="A15" s="26" t="s">
        <v>38</v>
      </c>
      <c r="B15" s="25" t="s">
        <v>39</v>
      </c>
      <c r="C15" s="27">
        <v>75190266.41</v>
      </c>
      <c r="D15" s="27"/>
      <c r="E15" s="28"/>
      <c r="F15" s="29"/>
      <c r="H15" s="27"/>
      <c r="I15" s="28"/>
    </row>
    <row r="16" spans="1:9" ht="13.5" thickBot="1">
      <c r="A16" s="26" t="s">
        <v>40</v>
      </c>
      <c r="B16" s="25" t="s">
        <v>41</v>
      </c>
      <c r="C16" s="27">
        <v>32950195.65</v>
      </c>
      <c r="D16" s="27"/>
      <c r="E16" s="28"/>
      <c r="F16" s="32" t="s">
        <v>90</v>
      </c>
      <c r="H16" s="27"/>
      <c r="I16" s="33">
        <f>SUM(H9:H14)</f>
        <v>194069100.10000002</v>
      </c>
    </row>
    <row r="17" spans="1:9" ht="12.75">
      <c r="A17" s="26" t="s">
        <v>42</v>
      </c>
      <c r="B17" s="25" t="s">
        <v>43</v>
      </c>
      <c r="C17" s="27">
        <v>2695001.2</v>
      </c>
      <c r="D17" s="27"/>
      <c r="E17" s="28"/>
      <c r="F17" s="29"/>
      <c r="H17" s="27"/>
      <c r="I17" s="28"/>
    </row>
    <row r="18" spans="1:10" ht="12.75">
      <c r="A18" s="26" t="s">
        <v>112</v>
      </c>
      <c r="B18" s="25" t="s">
        <v>113</v>
      </c>
      <c r="C18" s="27">
        <v>2860415.76</v>
      </c>
      <c r="D18" s="27"/>
      <c r="E18" s="28"/>
      <c r="F18" s="32" t="s">
        <v>91</v>
      </c>
      <c r="G18" s="34"/>
      <c r="H18" s="34"/>
      <c r="I18" s="35">
        <f>+I16</f>
        <v>194069100.10000002</v>
      </c>
      <c r="J18" s="49">
        <f>+I18/D63</f>
        <v>0.052439737161771714</v>
      </c>
    </row>
    <row r="19" spans="1:8" ht="12.75">
      <c r="A19" s="26" t="s">
        <v>137</v>
      </c>
      <c r="B19" s="25" t="s">
        <v>138</v>
      </c>
      <c r="C19" s="27">
        <v>613802.15</v>
      </c>
      <c r="D19" s="27"/>
      <c r="E19" s="28"/>
      <c r="H19" s="25"/>
    </row>
    <row r="20" spans="1:9" ht="12.75">
      <c r="A20" s="26" t="s">
        <v>44</v>
      </c>
      <c r="B20" s="25" t="s">
        <v>45</v>
      </c>
      <c r="C20" s="27">
        <v>24078545.1</v>
      </c>
      <c r="D20" s="27"/>
      <c r="E20" s="28"/>
      <c r="G20" s="7"/>
      <c r="H20" s="27"/>
      <c r="I20" s="28"/>
    </row>
    <row r="21" spans="1:9" ht="12.75">
      <c r="A21" s="26" t="s">
        <v>127</v>
      </c>
      <c r="B21" s="25" t="s">
        <v>128</v>
      </c>
      <c r="C21" s="27">
        <v>32231284.2</v>
      </c>
      <c r="D21" s="25"/>
      <c r="E21" s="28"/>
      <c r="F21" s="36" t="s">
        <v>92</v>
      </c>
      <c r="G21" s="36"/>
      <c r="H21" s="36"/>
      <c r="I21" s="36"/>
    </row>
    <row r="22" spans="1:9" ht="12.75">
      <c r="A22" s="26"/>
      <c r="B22" s="25"/>
      <c r="C22" s="27"/>
      <c r="D22" s="27"/>
      <c r="E22" s="28"/>
      <c r="F22" s="29"/>
      <c r="H22" s="27"/>
      <c r="I22" s="37"/>
    </row>
    <row r="23" spans="1:9" ht="12.75">
      <c r="A23" s="14" t="s">
        <v>46</v>
      </c>
      <c r="B23" s="25"/>
      <c r="C23" s="27"/>
      <c r="D23" s="38">
        <f>SUM(C9:C21)</f>
        <v>2780539663.77</v>
      </c>
      <c r="E23" s="28"/>
      <c r="F23" s="29" t="s">
        <v>95</v>
      </c>
      <c r="G23" t="s">
        <v>96</v>
      </c>
      <c r="H23" s="27">
        <v>2640120875.86</v>
      </c>
      <c r="I23" s="28"/>
    </row>
    <row r="24" spans="1:9" ht="12.75">
      <c r="A24" s="26"/>
      <c r="B24" s="25"/>
      <c r="C24" s="27"/>
      <c r="D24" s="27"/>
      <c r="E24" s="28"/>
      <c r="F24" s="29" t="s">
        <v>97</v>
      </c>
      <c r="G24" t="s">
        <v>98</v>
      </c>
      <c r="H24" s="27">
        <v>1028796.96</v>
      </c>
      <c r="I24" s="28"/>
    </row>
    <row r="25" spans="1:9" ht="12.75">
      <c r="A25" s="14" t="s">
        <v>47</v>
      </c>
      <c r="B25" s="25"/>
      <c r="C25" s="27"/>
      <c r="D25" s="27"/>
      <c r="E25" s="28"/>
      <c r="F25" s="29" t="s">
        <v>99</v>
      </c>
      <c r="G25" t="s">
        <v>100</v>
      </c>
      <c r="H25" s="27">
        <v>193773485.3</v>
      </c>
      <c r="I25" s="28"/>
    </row>
    <row r="26" spans="1:8" ht="12.75">
      <c r="A26" s="26"/>
      <c r="B26" s="25"/>
      <c r="C26" s="27"/>
      <c r="D26" s="27"/>
      <c r="E26" s="28"/>
      <c r="F26" s="29" t="s">
        <v>101</v>
      </c>
      <c r="G26" t="s">
        <v>102</v>
      </c>
      <c r="H26" s="27">
        <f>+'Resultado a marzo 2008'!D26</f>
        <v>642282484.3099998</v>
      </c>
    </row>
    <row r="27" spans="1:8" ht="12.75">
      <c r="A27" s="26" t="s">
        <v>48</v>
      </c>
      <c r="B27" s="25" t="s">
        <v>49</v>
      </c>
      <c r="C27" s="27">
        <v>901690.56</v>
      </c>
      <c r="D27" s="27"/>
      <c r="E27" s="28"/>
      <c r="F27" s="29" t="s">
        <v>103</v>
      </c>
      <c r="G27" t="s">
        <v>104</v>
      </c>
      <c r="H27" s="30">
        <v>10078798.22</v>
      </c>
    </row>
    <row r="28" spans="1:8" ht="13.5" thickBot="1">
      <c r="A28" s="26" t="s">
        <v>50</v>
      </c>
      <c r="B28" s="25" t="s">
        <v>51</v>
      </c>
      <c r="C28" s="27">
        <v>-861707.42</v>
      </c>
      <c r="D28" s="27"/>
      <c r="E28" s="28"/>
      <c r="F28" s="29" t="s">
        <v>134</v>
      </c>
      <c r="G28" t="s">
        <v>157</v>
      </c>
      <c r="H28" s="31">
        <v>19448763.07</v>
      </c>
    </row>
    <row r="29" spans="1:8" ht="12.75">
      <c r="A29" s="26" t="s">
        <v>52</v>
      </c>
      <c r="B29" s="25" t="s">
        <v>54</v>
      </c>
      <c r="C29" s="27">
        <v>291112164.77</v>
      </c>
      <c r="D29" s="27"/>
      <c r="E29" s="28"/>
      <c r="H29" s="25"/>
    </row>
    <row r="30" spans="1:9" ht="13.5" thickBot="1">
      <c r="A30" s="26" t="s">
        <v>53</v>
      </c>
      <c r="B30" s="25" t="s">
        <v>51</v>
      </c>
      <c r="C30" s="27">
        <v>-137100390.28</v>
      </c>
      <c r="D30" s="27"/>
      <c r="E30" s="28"/>
      <c r="F30" s="10" t="s">
        <v>106</v>
      </c>
      <c r="G30" s="6"/>
      <c r="H30" s="6"/>
      <c r="I30" s="19">
        <f>SUM(H23:H28)</f>
        <v>3506733203.7200003</v>
      </c>
    </row>
    <row r="31" spans="1:8" ht="12.75">
      <c r="A31" s="26" t="s">
        <v>55</v>
      </c>
      <c r="B31" s="25" t="s">
        <v>56</v>
      </c>
      <c r="C31" s="27">
        <v>195693530.82</v>
      </c>
      <c r="D31" s="27"/>
      <c r="E31" s="28"/>
      <c r="F31" s="28"/>
      <c r="H31" s="25"/>
    </row>
    <row r="32" spans="1:8" ht="12.75">
      <c r="A32" s="26" t="s">
        <v>57</v>
      </c>
      <c r="B32" s="25" t="s">
        <v>51</v>
      </c>
      <c r="C32" s="27">
        <v>-122341171.9</v>
      </c>
      <c r="D32" s="27"/>
      <c r="E32" s="28"/>
      <c r="F32" s="28"/>
      <c r="H32" s="25"/>
    </row>
    <row r="33" spans="1:9" ht="13.5" thickBot="1">
      <c r="A33" s="26" t="s">
        <v>58</v>
      </c>
      <c r="B33" s="25" t="s">
        <v>59</v>
      </c>
      <c r="C33" s="27">
        <v>109283364.55</v>
      </c>
      <c r="D33" s="27"/>
      <c r="E33" s="28"/>
      <c r="F33" s="10" t="s">
        <v>107</v>
      </c>
      <c r="G33" s="6"/>
      <c r="H33" s="6"/>
      <c r="I33" s="13">
        <f>+I18+I30</f>
        <v>3700802303.82</v>
      </c>
    </row>
    <row r="34" spans="1:8" ht="13.5" thickTop="1">
      <c r="A34" s="26" t="s">
        <v>60</v>
      </c>
      <c r="B34" s="25" t="s">
        <v>51</v>
      </c>
      <c r="C34" s="27">
        <v>-51442489.9</v>
      </c>
      <c r="D34" s="27"/>
      <c r="E34" s="28"/>
      <c r="H34" s="25"/>
    </row>
    <row r="35" spans="1:9" ht="12.75">
      <c r="A35" s="26" t="s">
        <v>61</v>
      </c>
      <c r="B35" s="25" t="s">
        <v>62</v>
      </c>
      <c r="C35" s="27">
        <v>164465097.26</v>
      </c>
      <c r="D35" s="27"/>
      <c r="E35" s="28"/>
      <c r="H35" s="25"/>
      <c r="I35" s="8">
        <f>+D63-I33</f>
        <v>0</v>
      </c>
    </row>
    <row r="36" spans="1:8" ht="12.75">
      <c r="A36" s="26" t="s">
        <v>63</v>
      </c>
      <c r="B36" s="25" t="s">
        <v>51</v>
      </c>
      <c r="C36" s="27">
        <v>-47304851.47</v>
      </c>
      <c r="D36" s="27"/>
      <c r="E36" s="28"/>
      <c r="H36" s="25"/>
    </row>
    <row r="37" spans="1:8" ht="12.75">
      <c r="A37" s="26" t="s">
        <v>64</v>
      </c>
      <c r="B37" s="25" t="s">
        <v>65</v>
      </c>
      <c r="C37" s="27">
        <v>36158361.9</v>
      </c>
      <c r="D37" s="27"/>
      <c r="E37" s="28"/>
      <c r="H37" s="25"/>
    </row>
    <row r="38" spans="1:8" ht="12.75">
      <c r="A38" s="26" t="s">
        <v>66</v>
      </c>
      <c r="B38" s="25" t="s">
        <v>67</v>
      </c>
      <c r="C38" s="27">
        <v>183005676.62</v>
      </c>
      <c r="D38" s="27"/>
      <c r="E38" s="28"/>
      <c r="H38" s="25"/>
    </row>
    <row r="39" spans="1:8" ht="12.75">
      <c r="A39" s="26" t="s">
        <v>68</v>
      </c>
      <c r="B39" s="25" t="s">
        <v>51</v>
      </c>
      <c r="C39" s="27">
        <v>-67658794.53</v>
      </c>
      <c r="D39" s="27"/>
      <c r="E39" s="28"/>
      <c r="F39" s="28"/>
      <c r="H39" s="25"/>
    </row>
    <row r="40" spans="1:8" ht="12.75">
      <c r="A40" s="26" t="s">
        <v>139</v>
      </c>
      <c r="B40" s="25" t="s">
        <v>140</v>
      </c>
      <c r="C40" s="27">
        <v>105960</v>
      </c>
      <c r="D40" s="27"/>
      <c r="E40" s="28"/>
      <c r="F40" s="28"/>
      <c r="H40" s="25"/>
    </row>
    <row r="41" spans="1:8" ht="12.75">
      <c r="A41" s="39">
        <v>216</v>
      </c>
      <c r="B41" s="25" t="s">
        <v>69</v>
      </c>
      <c r="C41" s="27">
        <v>1117784.38</v>
      </c>
      <c r="D41" s="27"/>
      <c r="E41" s="28"/>
      <c r="F41" s="28"/>
      <c r="H41" s="25"/>
    </row>
    <row r="42" spans="1:8" ht="12.75">
      <c r="A42" s="39">
        <v>217</v>
      </c>
      <c r="B42" s="25" t="s">
        <v>51</v>
      </c>
      <c r="C42" s="27">
        <v>-560942.55</v>
      </c>
      <c r="D42" s="27"/>
      <c r="E42" s="28"/>
      <c r="F42" s="28"/>
      <c r="H42" s="25"/>
    </row>
    <row r="43" spans="1:8" ht="12.75">
      <c r="A43" s="39">
        <v>218</v>
      </c>
      <c r="B43" s="25" t="s">
        <v>70</v>
      </c>
      <c r="C43" s="27">
        <v>609656864.76</v>
      </c>
      <c r="D43" s="27"/>
      <c r="E43" s="28"/>
      <c r="F43" s="28"/>
      <c r="H43" s="25"/>
    </row>
    <row r="44" spans="1:8" ht="12.75">
      <c r="A44" s="39">
        <v>219</v>
      </c>
      <c r="B44" s="25" t="s">
        <v>51</v>
      </c>
      <c r="C44" s="27">
        <v>-519172554.51</v>
      </c>
      <c r="D44" s="27"/>
      <c r="E44" s="28"/>
      <c r="F44" s="28"/>
      <c r="H44" s="25"/>
    </row>
    <row r="45" spans="1:8" ht="12.75">
      <c r="A45" s="39">
        <v>223</v>
      </c>
      <c r="B45" s="25" t="s">
        <v>71</v>
      </c>
      <c r="C45" s="27">
        <v>178163538.1</v>
      </c>
      <c r="D45" s="27"/>
      <c r="H45" s="25"/>
    </row>
    <row r="46" spans="1:8" ht="12.75">
      <c r="A46" s="39">
        <v>224</v>
      </c>
      <c r="B46" s="25" t="s">
        <v>72</v>
      </c>
      <c r="C46" s="27">
        <v>89011473.4</v>
      </c>
      <c r="D46" s="25"/>
      <c r="H46" s="25"/>
    </row>
    <row r="47" spans="1:8" ht="13.5" thickBot="1">
      <c r="A47" s="39">
        <v>225</v>
      </c>
      <c r="B47" s="25" t="s">
        <v>51</v>
      </c>
      <c r="C47" s="31">
        <v>-44538209.48</v>
      </c>
      <c r="D47" s="25"/>
      <c r="H47" s="25"/>
    </row>
    <row r="48" spans="1:8" ht="12.75">
      <c r="A48" s="6"/>
      <c r="B48" s="25"/>
      <c r="C48" s="30"/>
      <c r="D48" s="25"/>
      <c r="H48" s="25"/>
    </row>
    <row r="49" spans="1:8" ht="12.75">
      <c r="A49" s="10" t="s">
        <v>73</v>
      </c>
      <c r="B49" s="25"/>
      <c r="C49" s="25"/>
      <c r="D49" s="11">
        <f>SUM(C27:C47)</f>
        <v>867694395.0799999</v>
      </c>
      <c r="H49" s="25"/>
    </row>
    <row r="50" spans="1:8" ht="12.75">
      <c r="A50" s="39"/>
      <c r="B50" s="25"/>
      <c r="C50" s="25"/>
      <c r="D50" s="40"/>
      <c r="H50" s="25"/>
    </row>
    <row r="51" spans="1:8" ht="12.75">
      <c r="A51" s="7" t="s">
        <v>136</v>
      </c>
      <c r="B51" s="25"/>
      <c r="C51" s="25"/>
      <c r="D51" s="25"/>
      <c r="H51" s="25"/>
    </row>
    <row r="52" spans="1:8" ht="12.75">
      <c r="A52" s="7"/>
      <c r="B52" s="25"/>
      <c r="C52" s="25"/>
      <c r="D52" s="25"/>
      <c r="H52" s="25"/>
    </row>
    <row r="53" spans="1:8" ht="12.75">
      <c r="A53" s="39">
        <v>302</v>
      </c>
      <c r="B53" s="25" t="s">
        <v>75</v>
      </c>
      <c r="C53" s="27">
        <v>8366307.69</v>
      </c>
      <c r="D53" s="27"/>
      <c r="H53" s="25"/>
    </row>
    <row r="54" spans="1:8" ht="12.75">
      <c r="A54" s="39">
        <v>303</v>
      </c>
      <c r="B54" s="25" t="s">
        <v>51</v>
      </c>
      <c r="C54" s="27">
        <v>-5832628.37</v>
      </c>
      <c r="D54" s="27"/>
      <c r="H54" s="25"/>
    </row>
    <row r="55" spans="1:8" ht="12.75">
      <c r="A55" s="39">
        <v>304</v>
      </c>
      <c r="B55" s="25" t="s">
        <v>76</v>
      </c>
      <c r="C55" s="27">
        <v>1155371.36</v>
      </c>
      <c r="D55" s="27"/>
      <c r="H55" s="25"/>
    </row>
    <row r="56" spans="1:8" ht="12.75">
      <c r="A56" s="39">
        <v>306</v>
      </c>
      <c r="B56" s="25" t="s">
        <v>77</v>
      </c>
      <c r="C56" s="27">
        <v>1106007</v>
      </c>
      <c r="D56" s="27"/>
      <c r="H56" s="25"/>
    </row>
    <row r="57" spans="1:8" ht="12.75">
      <c r="A57" s="39">
        <v>307</v>
      </c>
      <c r="B57" s="25" t="s">
        <v>78</v>
      </c>
      <c r="C57" s="27">
        <v>18831350.54</v>
      </c>
      <c r="D57" s="27"/>
      <c r="H57" s="25"/>
    </row>
    <row r="58" spans="1:8" ht="12.75">
      <c r="A58" s="39">
        <v>308</v>
      </c>
      <c r="B58" s="25" t="s">
        <v>79</v>
      </c>
      <c r="C58" s="30">
        <v>28530500</v>
      </c>
      <c r="D58" s="27"/>
      <c r="H58" s="25"/>
    </row>
    <row r="59" spans="1:8" ht="13.5" thickBot="1">
      <c r="A59" s="39">
        <v>309</v>
      </c>
      <c r="B59" s="25" t="s">
        <v>133</v>
      </c>
      <c r="C59" s="31">
        <v>411336.75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1:8" ht="13.5" thickBot="1">
      <c r="A61" s="7" t="s">
        <v>80</v>
      </c>
      <c r="B61" s="25"/>
      <c r="C61" s="27"/>
      <c r="D61" s="41">
        <f>SUM(C53:C59)</f>
        <v>52568244.97</v>
      </c>
      <c r="H61" s="25"/>
    </row>
    <row r="62" spans="1:8" ht="12.75">
      <c r="A62" s="25"/>
      <c r="B62" s="25"/>
      <c r="C62" s="25"/>
      <c r="D62" s="25"/>
      <c r="H62" s="25"/>
    </row>
    <row r="63" spans="1:8" ht="13.5" thickBot="1">
      <c r="A63" s="10" t="s">
        <v>117</v>
      </c>
      <c r="B63" s="6"/>
      <c r="C63" s="6"/>
      <c r="D63" s="13">
        <f>SUM(D23:D61)</f>
        <v>3700802303.8199997</v>
      </c>
      <c r="H63" s="25"/>
    </row>
    <row r="64" spans="1:8" ht="13.5" thickTop="1">
      <c r="A64" s="25"/>
      <c r="B64" s="25"/>
      <c r="C64" s="25"/>
      <c r="D64" s="25"/>
      <c r="H64" s="25"/>
    </row>
    <row r="65" spans="3:8" ht="12.75">
      <c r="C65" s="8"/>
      <c r="D65" s="8">
        <f>+D63-I33</f>
        <v>0</v>
      </c>
      <c r="H65" s="25"/>
    </row>
    <row r="66" ht="12.75">
      <c r="H66" s="25"/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32.57421875" style="0" customWidth="1"/>
    <col min="3" max="4" width="16.5742187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169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3" ht="12.75">
      <c r="A7" s="2">
        <v>801</v>
      </c>
      <c r="B7" t="s">
        <v>149</v>
      </c>
      <c r="C7" s="45">
        <v>3051979</v>
      </c>
    </row>
    <row r="8" spans="1:4" ht="12.75">
      <c r="A8" s="1" t="s">
        <v>150</v>
      </c>
      <c r="B8" t="s">
        <v>194</v>
      </c>
      <c r="C8" s="45">
        <v>2807694938.58</v>
      </c>
      <c r="D8" s="45"/>
    </row>
    <row r="9" spans="1:4" ht="12.75">
      <c r="A9" s="1">
        <v>803</v>
      </c>
      <c r="B9" t="s">
        <v>4</v>
      </c>
      <c r="C9" s="45">
        <v>127400687.49</v>
      </c>
      <c r="D9" s="45"/>
    </row>
    <row r="10" spans="1:4" ht="13.5" thickBot="1">
      <c r="A10" s="1" t="s">
        <v>151</v>
      </c>
      <c r="B10" t="s">
        <v>152</v>
      </c>
      <c r="C10" s="46">
        <v>4664594.72</v>
      </c>
      <c r="D10" s="45"/>
    </row>
    <row r="11" spans="1:4" ht="12.75">
      <c r="A11" s="1"/>
      <c r="C11" s="45"/>
      <c r="D11" s="45"/>
    </row>
    <row r="12" spans="1:4" ht="12.75">
      <c r="A12" s="142" t="s">
        <v>7</v>
      </c>
      <c r="B12" s="142"/>
      <c r="C12" s="142"/>
      <c r="D12" s="45">
        <f>SUM(C7:C10)</f>
        <v>2942812199.7899995</v>
      </c>
    </row>
    <row r="13" ht="12.75">
      <c r="A13" s="1"/>
    </row>
    <row r="14" ht="12.75">
      <c r="A14" s="1"/>
    </row>
    <row r="15" spans="1:3" ht="12.75">
      <c r="A15" s="142" t="s">
        <v>8</v>
      </c>
      <c r="B15" s="142"/>
      <c r="C15" s="142"/>
    </row>
    <row r="16" ht="12.75">
      <c r="A16" s="1"/>
    </row>
    <row r="17" spans="1:4" ht="12.75">
      <c r="A17" s="1" t="s">
        <v>9</v>
      </c>
      <c r="B17" t="s">
        <v>10</v>
      </c>
      <c r="C17" s="45">
        <v>1725577916.58</v>
      </c>
      <c r="D17" s="45"/>
    </row>
    <row r="18" spans="1:4" ht="12.75">
      <c r="A18" s="1" t="s">
        <v>11</v>
      </c>
      <c r="B18" t="s">
        <v>20</v>
      </c>
      <c r="C18" s="45">
        <v>490140491.39</v>
      </c>
      <c r="D18" s="45"/>
    </row>
    <row r="19" spans="1:4" ht="12.75">
      <c r="A19" s="1" t="s">
        <v>12</v>
      </c>
      <c r="B19" t="s">
        <v>13</v>
      </c>
      <c r="C19" s="45">
        <v>73255924.06</v>
      </c>
      <c r="D19" s="45"/>
    </row>
    <row r="20" spans="1:4" ht="12.75">
      <c r="A20" s="1" t="s">
        <v>14</v>
      </c>
      <c r="B20" t="s">
        <v>15</v>
      </c>
      <c r="C20" s="45">
        <v>507062244.81</v>
      </c>
      <c r="D20" s="45"/>
    </row>
    <row r="21" spans="1:4" ht="12.75">
      <c r="A21" s="1" t="s">
        <v>16</v>
      </c>
      <c r="B21" t="s">
        <v>17</v>
      </c>
      <c r="C21" s="45">
        <v>2920520.42</v>
      </c>
      <c r="D21" s="45"/>
    </row>
    <row r="22" spans="1:4" ht="12.75">
      <c r="A22" s="1" t="s">
        <v>18</v>
      </c>
      <c r="B22" t="s">
        <v>19</v>
      </c>
      <c r="C22" s="45">
        <v>119557663</v>
      </c>
      <c r="D22" s="45"/>
    </row>
    <row r="23" spans="1:4" ht="13.5" thickBot="1">
      <c r="A23" s="2">
        <v>907</v>
      </c>
      <c r="B23" t="s">
        <v>21</v>
      </c>
      <c r="C23" s="46">
        <v>3385551.25</v>
      </c>
      <c r="D23" s="45"/>
    </row>
    <row r="24" spans="3:4" ht="12.75">
      <c r="C24" s="45"/>
      <c r="D24" s="45"/>
    </row>
    <row r="25" spans="1:4" ht="13.5" thickBot="1">
      <c r="A25" s="136" t="s">
        <v>23</v>
      </c>
      <c r="B25" s="136"/>
      <c r="C25" s="136"/>
      <c r="D25" s="46">
        <f>SUM(C17:C23)</f>
        <v>2921900311.5099998</v>
      </c>
    </row>
    <row r="26" spans="3:4" ht="12.75">
      <c r="C26" s="45"/>
      <c r="D26" s="45"/>
    </row>
    <row r="27" spans="1:4" ht="13.5" thickBot="1">
      <c r="A27" s="136" t="s">
        <v>24</v>
      </c>
      <c r="B27" s="136"/>
      <c r="C27" s="136"/>
      <c r="D27" s="48">
        <f>+D12-D25</f>
        <v>20911888.279999733</v>
      </c>
    </row>
    <row r="28" ht="13.5" thickTop="1"/>
    <row r="29" ht="12.75">
      <c r="D29" s="8"/>
    </row>
  </sheetData>
  <sheetProtection/>
  <mergeCells count="8">
    <mergeCell ref="A25:C25"/>
    <mergeCell ref="A27:C27"/>
    <mergeCell ref="A1:D1"/>
    <mergeCell ref="A2:D2"/>
    <mergeCell ref="A3:D3"/>
    <mergeCell ref="A5:C5"/>
    <mergeCell ref="A12:C12"/>
    <mergeCell ref="A15:C15"/>
  </mergeCells>
  <printOptions/>
  <pageMargins left="0.75" right="0.75" top="1" bottom="1" header="0" footer="0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G1">
      <selection activeCell="J1" sqref="A1:J66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170</v>
      </c>
      <c r="B3" s="136"/>
      <c r="C3" s="136"/>
      <c r="D3" s="136"/>
      <c r="E3" s="24"/>
      <c r="F3" s="136" t="s">
        <v>170</v>
      </c>
      <c r="G3" s="136"/>
      <c r="H3" s="136"/>
      <c r="I3" s="136"/>
    </row>
    <row r="4" spans="1:4" ht="12.75">
      <c r="A4" s="25"/>
      <c r="B4" s="25"/>
      <c r="C4" s="25"/>
      <c r="D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1584903</v>
      </c>
      <c r="D9" s="27"/>
      <c r="E9" s="28"/>
      <c r="F9" s="29">
        <v>400</v>
      </c>
      <c r="G9" t="s">
        <v>114</v>
      </c>
      <c r="H9" s="27">
        <v>328680.05</v>
      </c>
      <c r="I9" s="28"/>
    </row>
    <row r="10" spans="1:9" ht="12.75">
      <c r="A10" s="26" t="s">
        <v>30</v>
      </c>
      <c r="B10" s="25" t="s">
        <v>31</v>
      </c>
      <c r="C10" s="27">
        <v>711279321.96</v>
      </c>
      <c r="D10" s="27"/>
      <c r="E10" s="28"/>
      <c r="F10" s="29" t="s">
        <v>84</v>
      </c>
      <c r="G10" t="s">
        <v>85</v>
      </c>
      <c r="H10" s="27">
        <v>74190329.94</v>
      </c>
      <c r="I10" s="28"/>
    </row>
    <row r="11" spans="1:9" ht="12.75">
      <c r="A11" s="26" t="s">
        <v>34</v>
      </c>
      <c r="B11" s="25" t="s">
        <v>111</v>
      </c>
      <c r="C11" s="27">
        <v>1250745500</v>
      </c>
      <c r="D11" s="27"/>
      <c r="E11" s="28"/>
      <c r="F11" s="29" t="s">
        <v>86</v>
      </c>
      <c r="G11" t="s">
        <v>87</v>
      </c>
      <c r="H11" s="27">
        <v>172943445.25</v>
      </c>
      <c r="I11" s="28"/>
    </row>
    <row r="12" spans="1:9" ht="12.75">
      <c r="A12" s="26" t="s">
        <v>110</v>
      </c>
      <c r="B12" s="25" t="s">
        <v>33</v>
      </c>
      <c r="C12" s="27">
        <v>40310271.65</v>
      </c>
      <c r="D12" s="27"/>
      <c r="E12" s="28"/>
      <c r="F12" s="29" t="s">
        <v>88</v>
      </c>
      <c r="G12" t="s">
        <v>89</v>
      </c>
      <c r="H12" s="30">
        <v>387082</v>
      </c>
      <c r="I12" s="28"/>
    </row>
    <row r="13" spans="1:8" ht="13.5" thickBot="1">
      <c r="A13" s="26" t="s">
        <v>32</v>
      </c>
      <c r="B13" s="25" t="s">
        <v>35</v>
      </c>
      <c r="C13" s="27">
        <v>-13779687.31</v>
      </c>
      <c r="D13" s="27"/>
      <c r="E13" s="28"/>
      <c r="F13" s="2">
        <v>408</v>
      </c>
      <c r="G13" t="s">
        <v>147</v>
      </c>
      <c r="H13" s="31">
        <v>7142617.81</v>
      </c>
    </row>
    <row r="14" spans="1:9" ht="12.75">
      <c r="A14" s="26" t="s">
        <v>36</v>
      </c>
      <c r="B14" s="25" t="s">
        <v>37</v>
      </c>
      <c r="C14" s="27">
        <v>12145504.87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79244225</v>
      </c>
      <c r="D15" s="27"/>
      <c r="E15" s="28"/>
      <c r="F15" s="32" t="s">
        <v>90</v>
      </c>
      <c r="H15" s="27"/>
      <c r="I15" s="33">
        <f>SUM(H9:H13)</f>
        <v>254992155.05</v>
      </c>
    </row>
    <row r="16" spans="1:9" ht="12.75">
      <c r="A16" s="26" t="s">
        <v>40</v>
      </c>
      <c r="B16" s="25" t="s">
        <v>41</v>
      </c>
      <c r="C16" s="27">
        <v>37359312.67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4541404.74</v>
      </c>
      <c r="D17" s="27"/>
      <c r="E17" s="28"/>
      <c r="F17" s="32" t="s">
        <v>91</v>
      </c>
      <c r="G17" s="34"/>
      <c r="H17" s="34"/>
      <c r="I17" s="35">
        <f>+I15</f>
        <v>254992155.05</v>
      </c>
      <c r="J17" s="49">
        <f>+I17/D63</f>
        <v>0.08179895817112193</v>
      </c>
    </row>
    <row r="18" spans="1:5" ht="12.75">
      <c r="A18" s="26" t="s">
        <v>112</v>
      </c>
      <c r="B18" s="25" t="s">
        <v>113</v>
      </c>
      <c r="C18" s="27">
        <v>2641510.72</v>
      </c>
      <c r="D18" s="27"/>
      <c r="E18" s="28"/>
    </row>
    <row r="19" spans="1:9" ht="12.75">
      <c r="A19" s="26" t="s">
        <v>137</v>
      </c>
      <c r="B19" s="25" t="s">
        <v>138</v>
      </c>
      <c r="C19" s="27">
        <v>484837.43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10893853.68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121482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2536624892.44</v>
      </c>
      <c r="I22" s="28"/>
    </row>
    <row r="23" spans="1:9" ht="12.75">
      <c r="A23" s="14" t="s">
        <v>46</v>
      </c>
      <c r="B23" s="25"/>
      <c r="C23" s="27"/>
      <c r="D23" s="38">
        <f>SUM(C9:C21)</f>
        <v>2137572440.4100003</v>
      </c>
      <c r="E23" s="28"/>
      <c r="F23" s="29" t="s">
        <v>97</v>
      </c>
      <c r="G23" t="s">
        <v>98</v>
      </c>
      <c r="H23" s="27">
        <v>1028796.96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f>+'Resultado diciembre 07'!D27</f>
        <v>20911888.279999733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109971994.03</v>
      </c>
    </row>
    <row r="27" spans="1:8" ht="13.5" thickBot="1">
      <c r="A27" s="26" t="s">
        <v>48</v>
      </c>
      <c r="B27" s="25" t="s">
        <v>49</v>
      </c>
      <c r="C27" s="27">
        <v>901690.56</v>
      </c>
      <c r="D27" s="27"/>
      <c r="E27" s="28"/>
      <c r="F27" s="29" t="s">
        <v>134</v>
      </c>
      <c r="G27" t="s">
        <v>157</v>
      </c>
      <c r="H27" s="31">
        <v>0</v>
      </c>
    </row>
    <row r="28" spans="1:5" ht="12.75">
      <c r="A28" s="26" t="s">
        <v>50</v>
      </c>
      <c r="B28" s="25" t="s">
        <v>51</v>
      </c>
      <c r="C28" s="27">
        <v>-854108.47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287761410.92</v>
      </c>
      <c r="D29" s="27"/>
      <c r="E29" s="28"/>
      <c r="F29" s="10" t="s">
        <v>106</v>
      </c>
      <c r="G29" s="6"/>
      <c r="H29" s="6"/>
      <c r="I29" s="19">
        <f>SUM(H22:H27)</f>
        <v>2862311057.01</v>
      </c>
    </row>
    <row r="30" spans="1:6" ht="12.75">
      <c r="A30" s="26" t="s">
        <v>53</v>
      </c>
      <c r="B30" s="25" t="s">
        <v>51</v>
      </c>
      <c r="C30" s="27">
        <v>-130378316.27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195693530.82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-119209769.49</v>
      </c>
      <c r="D32" s="27"/>
      <c r="E32" s="28"/>
      <c r="F32" s="10" t="s">
        <v>107</v>
      </c>
      <c r="G32" s="6"/>
      <c r="H32" s="6"/>
      <c r="I32" s="13">
        <f>+I17+I29</f>
        <v>3117303212.0600004</v>
      </c>
    </row>
    <row r="33" spans="1:5" ht="13.5" thickTop="1">
      <c r="A33" s="26" t="s">
        <v>58</v>
      </c>
      <c r="B33" s="25" t="s">
        <v>59</v>
      </c>
      <c r="C33" s="27">
        <v>109283364.55</v>
      </c>
      <c r="D33" s="27"/>
      <c r="E33" s="28"/>
    </row>
    <row r="34" spans="1:9" ht="12.75">
      <c r="A34" s="26" t="s">
        <v>60</v>
      </c>
      <c r="B34" s="25" t="s">
        <v>51</v>
      </c>
      <c r="C34" s="27">
        <v>-48926711.59</v>
      </c>
      <c r="D34" s="27"/>
      <c r="E34" s="28"/>
      <c r="I34" s="8">
        <f>+D63-I32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-46498466.98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183155676.62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-65680745.67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1117784.38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-536518.71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609867698.51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-507947422.08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89011473.4</v>
      </c>
      <c r="D46" s="25"/>
    </row>
    <row r="47" spans="1:4" ht="13.5" thickBot="1">
      <c r="A47" s="39">
        <v>225</v>
      </c>
      <c r="B47" s="25" t="s">
        <v>51</v>
      </c>
      <c r="C47" s="31">
        <v>-41422130.03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894231397.73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8275457.69</v>
      </c>
      <c r="D53" s="27"/>
    </row>
    <row r="54" spans="1:4" ht="12.75">
      <c r="A54" s="39">
        <v>303</v>
      </c>
      <c r="B54" s="25" t="s">
        <v>51</v>
      </c>
      <c r="C54" s="27">
        <v>-5621538.29</v>
      </c>
      <c r="D54" s="27"/>
    </row>
    <row r="55" spans="1:4" ht="12.75">
      <c r="A55" s="39">
        <v>304</v>
      </c>
      <c r="B55" s="25" t="s">
        <v>76</v>
      </c>
      <c r="C55" s="27">
        <v>1155371.36</v>
      </c>
      <c r="D55" s="27"/>
    </row>
    <row r="56" spans="1:4" ht="12.75">
      <c r="A56" s="39">
        <v>306</v>
      </c>
      <c r="B56" s="25" t="s">
        <v>77</v>
      </c>
      <c r="C56" s="27">
        <v>1106007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61341388.87</v>
      </c>
      <c r="D58" s="27"/>
    </row>
    <row r="59" spans="1:4" ht="13.5" thickBot="1">
      <c r="A59" s="39">
        <v>309</v>
      </c>
      <c r="B59" s="25" t="s">
        <v>133</v>
      </c>
      <c r="C59" s="31">
        <v>411336.75</v>
      </c>
      <c r="D59" s="27"/>
    </row>
    <row r="60" spans="1:4" ht="12.75">
      <c r="A60" s="25"/>
      <c r="B60" s="25"/>
      <c r="C60" s="27"/>
      <c r="D60" s="27"/>
    </row>
    <row r="61" spans="1:4" ht="13.5" thickBot="1">
      <c r="A61" s="7" t="s">
        <v>80</v>
      </c>
      <c r="B61" s="25"/>
      <c r="C61" s="27"/>
      <c r="D61" s="41">
        <f>SUM(C53:C59)</f>
        <v>85499373.92</v>
      </c>
    </row>
    <row r="62" spans="1:4" ht="12.75">
      <c r="A62" s="25"/>
      <c r="B62" s="25"/>
      <c r="C62" s="25"/>
      <c r="D62" s="25"/>
    </row>
    <row r="63" spans="1:4" ht="13.5" thickBot="1">
      <c r="A63" s="10" t="s">
        <v>117</v>
      </c>
      <c r="B63" s="6"/>
      <c r="C63" s="6"/>
      <c r="D63" s="13">
        <f>SUM(D23:D61)</f>
        <v>3117303212.0600004</v>
      </c>
    </row>
    <row r="64" spans="1:4" ht="13.5" thickTop="1">
      <c r="A64" s="25"/>
      <c r="B64" s="25"/>
      <c r="C64" s="25"/>
      <c r="D64" s="25"/>
    </row>
    <row r="65" spans="3:4" ht="12.75">
      <c r="C65" s="8"/>
      <c r="D65" s="8">
        <f>+D63-I32</f>
        <v>0</v>
      </c>
    </row>
    <row r="75" ht="12.75">
      <c r="C75" s="45"/>
    </row>
    <row r="76" ht="12.75">
      <c r="C76" s="45"/>
    </row>
    <row r="77" ht="12.75">
      <c r="C77" s="45"/>
    </row>
    <row r="78" ht="12.75">
      <c r="C78" s="45"/>
    </row>
    <row r="79" ht="12.75">
      <c r="C79" s="45"/>
    </row>
    <row r="80" ht="12.75">
      <c r="C80" s="45"/>
    </row>
    <row r="81" ht="12.75">
      <c r="C81" s="43"/>
    </row>
  </sheetData>
  <sheetProtection/>
  <mergeCells count="8"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5" right="0.75" top="1" bottom="1" header="0" footer="0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32.00390625" style="0" customWidth="1"/>
    <col min="3" max="4" width="16.5742187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165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3" ht="12.75">
      <c r="A7" s="2">
        <v>801</v>
      </c>
      <c r="B7" t="s">
        <v>149</v>
      </c>
      <c r="C7" s="45">
        <v>666745</v>
      </c>
    </row>
    <row r="8" spans="1:4" ht="12.75">
      <c r="A8" s="1" t="s">
        <v>150</v>
      </c>
      <c r="B8" t="s">
        <v>194</v>
      </c>
      <c r="C8" s="45">
        <v>2259433152</v>
      </c>
      <c r="D8" s="45"/>
    </row>
    <row r="9" spans="1:4" ht="12.75">
      <c r="A9" s="1">
        <v>803</v>
      </c>
      <c r="B9" t="s">
        <v>4</v>
      </c>
      <c r="C9" s="45">
        <v>98913310.55</v>
      </c>
      <c r="D9" s="45"/>
    </row>
    <row r="10" spans="1:4" ht="13.5" thickBot="1">
      <c r="A10" s="1" t="s">
        <v>151</v>
      </c>
      <c r="B10" t="s">
        <v>152</v>
      </c>
      <c r="C10" s="46">
        <v>3010901.92</v>
      </c>
      <c r="D10" s="45"/>
    </row>
    <row r="11" spans="1:4" ht="12.75">
      <c r="A11" s="1"/>
      <c r="C11" s="45"/>
      <c r="D11" s="45"/>
    </row>
    <row r="12" spans="1:4" ht="12.75">
      <c r="A12" s="142" t="s">
        <v>7</v>
      </c>
      <c r="B12" s="142"/>
      <c r="C12" s="142"/>
      <c r="D12" s="45">
        <f>SUM(C7:C10)</f>
        <v>2362024109.4700003</v>
      </c>
    </row>
    <row r="13" ht="12.75">
      <c r="A13" s="1"/>
    </row>
    <row r="14" ht="12.75">
      <c r="A14" s="1"/>
    </row>
    <row r="15" spans="1:3" ht="12.75">
      <c r="A15" s="142" t="s">
        <v>8</v>
      </c>
      <c r="B15" s="142"/>
      <c r="C15" s="142"/>
    </row>
    <row r="16" ht="12.75">
      <c r="A16" s="1"/>
    </row>
    <row r="17" spans="1:4" ht="12.75">
      <c r="A17" s="1" t="s">
        <v>9</v>
      </c>
      <c r="B17" t="s">
        <v>10</v>
      </c>
      <c r="C17" s="45">
        <v>1276075808.97</v>
      </c>
      <c r="D17" s="45"/>
    </row>
    <row r="18" spans="1:4" ht="12.75">
      <c r="A18" s="1" t="s">
        <v>11</v>
      </c>
      <c r="B18" t="s">
        <v>20</v>
      </c>
      <c r="C18" s="45">
        <v>307029753.82</v>
      </c>
      <c r="D18" s="45"/>
    </row>
    <row r="19" spans="1:4" ht="12.75">
      <c r="A19" s="1" t="s">
        <v>12</v>
      </c>
      <c r="B19" t="s">
        <v>13</v>
      </c>
      <c r="C19" s="45">
        <v>50399840.25</v>
      </c>
      <c r="D19" s="45"/>
    </row>
    <row r="20" spans="1:4" ht="12.75">
      <c r="A20" s="1" t="s">
        <v>14</v>
      </c>
      <c r="B20" t="s">
        <v>15</v>
      </c>
      <c r="C20" s="45">
        <v>381112397.98</v>
      </c>
      <c r="D20" s="45"/>
    </row>
    <row r="21" spans="1:4" ht="12.75">
      <c r="A21" s="1" t="s">
        <v>16</v>
      </c>
      <c r="B21" t="s">
        <v>17</v>
      </c>
      <c r="C21" s="45">
        <v>2702168.66</v>
      </c>
      <c r="D21" s="45"/>
    </row>
    <row r="22" spans="1:4" ht="12.75">
      <c r="A22" s="1" t="s">
        <v>18</v>
      </c>
      <c r="B22" t="s">
        <v>19</v>
      </c>
      <c r="C22" s="45">
        <v>89995149.83</v>
      </c>
      <c r="D22" s="45"/>
    </row>
    <row r="23" spans="1:4" ht="13.5" thickBot="1">
      <c r="A23" s="2">
        <v>911</v>
      </c>
      <c r="B23" t="s">
        <v>22</v>
      </c>
      <c r="C23" s="46">
        <v>689583.46</v>
      </c>
      <c r="D23" s="45"/>
    </row>
    <row r="24" spans="3:4" ht="12.75">
      <c r="C24" s="45"/>
      <c r="D24" s="45"/>
    </row>
    <row r="25" spans="1:4" ht="13.5" thickBot="1">
      <c r="A25" s="136" t="s">
        <v>23</v>
      </c>
      <c r="B25" s="136"/>
      <c r="C25" s="136"/>
      <c r="D25" s="46">
        <f>SUM(C17:C23)</f>
        <v>2108004702.97</v>
      </c>
    </row>
    <row r="26" spans="3:4" ht="12.75">
      <c r="C26" s="45"/>
      <c r="D26" s="45"/>
    </row>
    <row r="27" spans="1:4" ht="13.5" thickBot="1">
      <c r="A27" s="136" t="s">
        <v>24</v>
      </c>
      <c r="B27" s="136"/>
      <c r="C27" s="136"/>
      <c r="D27" s="48">
        <f>+D12-D25</f>
        <v>254019406.50000024</v>
      </c>
    </row>
    <row r="28" ht="13.5" thickTop="1"/>
    <row r="29" ht="12.75">
      <c r="D29" s="8"/>
    </row>
  </sheetData>
  <sheetProtection/>
  <mergeCells count="8">
    <mergeCell ref="A25:C25"/>
    <mergeCell ref="A27:C27"/>
    <mergeCell ref="A1:D1"/>
    <mergeCell ref="A2:D2"/>
    <mergeCell ref="A3:D3"/>
    <mergeCell ref="A5:C5"/>
    <mergeCell ref="A12:C12"/>
    <mergeCell ref="A15:C15"/>
  </mergeCells>
  <printOptions/>
  <pageMargins left="0.75" right="0.75" top="1" bottom="1" header="0" footer="0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166</v>
      </c>
      <c r="B3" s="136"/>
      <c r="C3" s="136"/>
      <c r="D3" s="136"/>
      <c r="E3" s="24"/>
      <c r="F3" s="136" t="str">
        <f>+A3</f>
        <v>AL 30 DE SETIEMBRE DEL 2007</v>
      </c>
      <c r="G3" s="136"/>
      <c r="H3" s="136"/>
      <c r="I3" s="136"/>
    </row>
    <row r="4" spans="1:4" ht="12.75">
      <c r="A4" s="25"/>
      <c r="B4" s="25"/>
      <c r="C4" s="25"/>
      <c r="D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2143129</v>
      </c>
      <c r="D9" s="27"/>
      <c r="E9" s="28"/>
      <c r="F9" s="29">
        <v>400</v>
      </c>
      <c r="G9" t="s">
        <v>114</v>
      </c>
      <c r="H9" s="27">
        <v>1023084.69</v>
      </c>
      <c r="I9" s="28"/>
    </row>
    <row r="10" spans="1:9" ht="12.75">
      <c r="A10" s="26" t="s">
        <v>30</v>
      </c>
      <c r="B10" s="25" t="s">
        <v>31</v>
      </c>
      <c r="C10" s="27">
        <v>576282405.43</v>
      </c>
      <c r="D10" s="27"/>
      <c r="E10" s="28"/>
      <c r="F10" s="29" t="s">
        <v>84</v>
      </c>
      <c r="G10" t="s">
        <v>85</v>
      </c>
      <c r="H10" s="27">
        <v>62036139.87</v>
      </c>
      <c r="I10" s="28"/>
    </row>
    <row r="11" spans="1:9" ht="12.75">
      <c r="A11" s="26" t="s">
        <v>34</v>
      </c>
      <c r="B11" s="25" t="s">
        <v>111</v>
      </c>
      <c r="C11" s="27">
        <v>1700000000</v>
      </c>
      <c r="D11" s="27"/>
      <c r="E11" s="28"/>
      <c r="F11" s="29" t="s">
        <v>86</v>
      </c>
      <c r="G11" t="s">
        <v>87</v>
      </c>
      <c r="H11" s="27">
        <v>219708088.92</v>
      </c>
      <c r="I11" s="28"/>
    </row>
    <row r="12" spans="1:9" ht="12.75">
      <c r="A12" s="26" t="s">
        <v>110</v>
      </c>
      <c r="B12" s="25" t="s">
        <v>33</v>
      </c>
      <c r="C12" s="27">
        <v>77582455.66</v>
      </c>
      <c r="D12" s="27"/>
      <c r="E12" s="28"/>
      <c r="F12" s="29" t="s">
        <v>88</v>
      </c>
      <c r="G12" t="s">
        <v>89</v>
      </c>
      <c r="H12" s="30">
        <v>1509500</v>
      </c>
      <c r="I12" s="28"/>
    </row>
    <row r="13" spans="1:8" ht="13.5" thickBot="1">
      <c r="A13" s="26" t="s">
        <v>32</v>
      </c>
      <c r="B13" s="25" t="s">
        <v>35</v>
      </c>
      <c r="C13" s="27">
        <v>-14250512.31</v>
      </c>
      <c r="D13" s="27"/>
      <c r="E13" s="28"/>
      <c r="F13" s="2">
        <v>408</v>
      </c>
      <c r="G13" t="s">
        <v>147</v>
      </c>
      <c r="H13" s="31">
        <v>12885889.32</v>
      </c>
    </row>
    <row r="14" spans="1:9" ht="12.75">
      <c r="A14" s="26" t="s">
        <v>36</v>
      </c>
      <c r="B14" s="25" t="s">
        <v>37</v>
      </c>
      <c r="C14" s="27">
        <v>785724.06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38985125</v>
      </c>
      <c r="D15" s="27"/>
      <c r="E15" s="28"/>
      <c r="F15" s="32" t="s">
        <v>90</v>
      </c>
      <c r="H15" s="27"/>
      <c r="I15" s="33">
        <f>SUM(H9:H13)</f>
        <v>297162702.79999995</v>
      </c>
    </row>
    <row r="16" spans="1:9" ht="12.75">
      <c r="A16" s="26" t="s">
        <v>40</v>
      </c>
      <c r="B16" s="25" t="s">
        <v>41</v>
      </c>
      <c r="C16" s="27">
        <v>41822588.72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5916625.7</v>
      </c>
      <c r="D17" s="27"/>
      <c r="E17" s="28"/>
      <c r="F17" s="32" t="s">
        <v>91</v>
      </c>
      <c r="G17" s="34"/>
      <c r="H17" s="34"/>
      <c r="I17" s="35">
        <f>+I15</f>
        <v>297162702.79999995</v>
      </c>
      <c r="J17" s="49">
        <f>+I17/D63</f>
        <v>0.08817886742538163</v>
      </c>
    </row>
    <row r="18" spans="1:5" ht="12.75">
      <c r="A18" s="26" t="s">
        <v>112</v>
      </c>
      <c r="B18" s="25" t="s">
        <v>113</v>
      </c>
      <c r="C18" s="27">
        <v>4599988.87</v>
      </c>
      <c r="D18" s="27"/>
      <c r="E18" s="28"/>
    </row>
    <row r="19" spans="1:9" ht="12.75">
      <c r="A19" s="26" t="s">
        <v>137</v>
      </c>
      <c r="B19" s="25" t="s">
        <v>138</v>
      </c>
      <c r="C19" s="27">
        <v>415735.98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16980058.93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205722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2530881620.93</v>
      </c>
      <c r="I22" s="28"/>
    </row>
    <row r="23" spans="1:9" ht="12.75">
      <c r="A23" s="14" t="s">
        <v>46</v>
      </c>
      <c r="B23" s="25"/>
      <c r="C23" s="27"/>
      <c r="D23" s="38">
        <f>SUM(C9:C21)</f>
        <v>2451469047.039999</v>
      </c>
      <c r="E23" s="28"/>
      <c r="F23" s="29" t="s">
        <v>97</v>
      </c>
      <c r="G23" t="s">
        <v>98</v>
      </c>
      <c r="H23" s="27">
        <v>1028796.96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254019406.5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72114165.24</v>
      </c>
    </row>
    <row r="27" spans="1:8" ht="13.5" thickBot="1">
      <c r="A27" s="26" t="s">
        <v>48</v>
      </c>
      <c r="B27" s="25" t="s">
        <v>49</v>
      </c>
      <c r="C27" s="27">
        <v>956467.36</v>
      </c>
      <c r="D27" s="27"/>
      <c r="E27" s="28"/>
      <c r="F27" s="29" t="s">
        <v>134</v>
      </c>
      <c r="G27" t="s">
        <v>157</v>
      </c>
      <c r="H27" s="31">
        <v>21018910.22</v>
      </c>
    </row>
    <row r="28" spans="1:5" ht="12.75">
      <c r="A28" s="26" t="s">
        <v>50</v>
      </c>
      <c r="B28" s="25" t="s">
        <v>51</v>
      </c>
      <c r="C28" s="27">
        <v>-898127.45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266363589.89</v>
      </c>
      <c r="D29" s="27"/>
      <c r="E29" s="28"/>
      <c r="F29" s="10" t="s">
        <v>106</v>
      </c>
      <c r="G29" s="6"/>
      <c r="H29" s="6"/>
      <c r="I29" s="19">
        <f>SUM(H22:H27)</f>
        <v>3072836385.1499996</v>
      </c>
    </row>
    <row r="30" spans="1:6" ht="12.75">
      <c r="A30" s="26" t="s">
        <v>53</v>
      </c>
      <c r="B30" s="25" t="s">
        <v>51</v>
      </c>
      <c r="C30" s="27">
        <v>-129491353.53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195693530.82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-116078085.42</v>
      </c>
      <c r="D32" s="27"/>
      <c r="E32" s="28"/>
      <c r="F32" s="10" t="s">
        <v>107</v>
      </c>
      <c r="G32" s="6"/>
      <c r="H32" s="6"/>
      <c r="I32" s="13">
        <f>+I17+I29</f>
        <v>3369999087.95</v>
      </c>
    </row>
    <row r="33" spans="1:5" ht="13.5" thickTop="1">
      <c r="A33" s="26" t="s">
        <v>58</v>
      </c>
      <c r="B33" s="25" t="s">
        <v>59</v>
      </c>
      <c r="C33" s="27">
        <v>109283364.55</v>
      </c>
      <c r="D33" s="27"/>
      <c r="E33" s="28"/>
    </row>
    <row r="34" spans="1:9" ht="12.75">
      <c r="A34" s="26" t="s">
        <v>60</v>
      </c>
      <c r="B34" s="25" t="s">
        <v>51</v>
      </c>
      <c r="C34" s="27">
        <v>-46410933.28</v>
      </c>
      <c r="D34" s="27"/>
      <c r="E34" s="28"/>
      <c r="I34" s="8">
        <f>+D63-I32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-45714848.74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177830676.62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-63702696.81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1117784.38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-512094.87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561703397.54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-501428331.95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78605186.42</v>
      </c>
      <c r="D46" s="25"/>
    </row>
    <row r="47" spans="1:4" ht="13.5" thickBot="1">
      <c r="A47" s="39">
        <v>225</v>
      </c>
      <c r="B47" s="25" t="s">
        <v>51</v>
      </c>
      <c r="C47" s="31">
        <v>-38320151.39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827890331.3999997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8275457.69</v>
      </c>
      <c r="D53" s="27"/>
    </row>
    <row r="54" spans="1:4" ht="12.75">
      <c r="A54" s="39">
        <v>303</v>
      </c>
      <c r="B54" s="25" t="s">
        <v>51</v>
      </c>
      <c r="C54" s="27">
        <v>-5377482.7</v>
      </c>
      <c r="D54" s="27"/>
    </row>
    <row r="55" spans="1:4" ht="12.75">
      <c r="A55" s="39">
        <v>304</v>
      </c>
      <c r="B55" s="25" t="s">
        <v>76</v>
      </c>
      <c r="C55" s="27">
        <v>1155371.36</v>
      </c>
      <c r="D55" s="27"/>
    </row>
    <row r="56" spans="1:4" ht="12.75">
      <c r="A56" s="39">
        <v>306</v>
      </c>
      <c r="B56" s="25" t="s">
        <v>77</v>
      </c>
      <c r="C56" s="27">
        <v>1106307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66237368.87</v>
      </c>
      <c r="D58" s="27"/>
    </row>
    <row r="59" spans="1:4" ht="13.5" thickBot="1">
      <c r="A59" s="39">
        <v>309</v>
      </c>
      <c r="B59" s="25" t="s">
        <v>133</v>
      </c>
      <c r="C59" s="31">
        <v>411336.75</v>
      </c>
      <c r="D59" s="27"/>
    </row>
    <row r="60" spans="1:4" ht="12.75">
      <c r="A60" s="25"/>
      <c r="B60" s="25"/>
      <c r="C60" s="27"/>
      <c r="D60" s="27"/>
    </row>
    <row r="61" spans="1:4" ht="13.5" thickBot="1">
      <c r="A61" s="7" t="s">
        <v>80</v>
      </c>
      <c r="B61" s="25"/>
      <c r="C61" s="27"/>
      <c r="D61" s="41">
        <f>SUM(C53:C59)</f>
        <v>90639709.50999999</v>
      </c>
    </row>
    <row r="62" spans="1:4" ht="12.75">
      <c r="A62" s="25"/>
      <c r="B62" s="25"/>
      <c r="C62" s="25"/>
      <c r="D62" s="25"/>
    </row>
    <row r="63" spans="1:4" ht="13.5" thickBot="1">
      <c r="A63" s="10" t="s">
        <v>117</v>
      </c>
      <c r="B63" s="6"/>
      <c r="C63" s="6"/>
      <c r="D63" s="13">
        <f>SUM(D23:D61)</f>
        <v>3369999087.949999</v>
      </c>
    </row>
    <row r="64" spans="1:4" ht="13.5" thickTop="1">
      <c r="A64" s="25"/>
      <c r="B64" s="25"/>
      <c r="C64" s="25"/>
      <c r="D64" s="25"/>
    </row>
    <row r="65" spans="3:4" ht="12.75">
      <c r="C65" s="8"/>
      <c r="D65" s="8">
        <f>+D63-I32</f>
        <v>0</v>
      </c>
    </row>
    <row r="75" ht="12.75">
      <c r="C75" s="45"/>
    </row>
    <row r="76" ht="12.75">
      <c r="C76" s="45"/>
    </row>
    <row r="77" ht="12.75">
      <c r="C77" s="45"/>
    </row>
    <row r="78" ht="12.75">
      <c r="C78" s="45"/>
    </row>
    <row r="79" ht="12.75">
      <c r="C79" s="45"/>
    </row>
    <row r="80" ht="12.75">
      <c r="C80" s="45"/>
    </row>
    <row r="81" ht="12.75">
      <c r="C81" s="43"/>
    </row>
  </sheetData>
  <sheetProtection/>
  <mergeCells count="8"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5" right="0.75" top="1" bottom="1" header="0" footer="0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33.00390625" style="0" customWidth="1"/>
    <col min="3" max="4" width="16.5742187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164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3" ht="12.75">
      <c r="A7" s="2">
        <v>801</v>
      </c>
      <c r="B7" t="s">
        <v>149</v>
      </c>
      <c r="C7" s="45">
        <v>374215</v>
      </c>
    </row>
    <row r="8" spans="1:4" ht="12.75">
      <c r="A8" s="1" t="s">
        <v>150</v>
      </c>
      <c r="B8" t="s">
        <v>194</v>
      </c>
      <c r="C8" s="45">
        <v>1676468435.65</v>
      </c>
      <c r="D8" s="45"/>
    </row>
    <row r="9" spans="1:4" ht="12.75">
      <c r="A9" s="1">
        <v>803</v>
      </c>
      <c r="B9" t="s">
        <v>4</v>
      </c>
      <c r="C9" s="45">
        <v>68490757.82</v>
      </c>
      <c r="D9" s="45"/>
    </row>
    <row r="10" spans="1:4" ht="13.5" thickBot="1">
      <c r="A10" s="1" t="s">
        <v>151</v>
      </c>
      <c r="B10" t="s">
        <v>152</v>
      </c>
      <c r="C10" s="46">
        <v>158713.33</v>
      </c>
      <c r="D10" s="45"/>
    </row>
    <row r="11" spans="1:4" ht="12.75">
      <c r="A11" s="1"/>
      <c r="C11" s="45"/>
      <c r="D11" s="45"/>
    </row>
    <row r="12" spans="1:4" ht="12.75">
      <c r="A12" s="142" t="s">
        <v>7</v>
      </c>
      <c r="B12" s="142"/>
      <c r="C12" s="142"/>
      <c r="D12" s="45">
        <f>SUM(C7:C10)</f>
        <v>1745492121.8</v>
      </c>
    </row>
    <row r="13" ht="12.75">
      <c r="A13" s="1"/>
    </row>
    <row r="14" ht="12.75">
      <c r="A14" s="1"/>
    </row>
    <row r="15" spans="1:3" ht="12.75">
      <c r="A15" s="142" t="s">
        <v>8</v>
      </c>
      <c r="B15" s="142"/>
      <c r="C15" s="142"/>
    </row>
    <row r="16" ht="12.75">
      <c r="A16" s="1"/>
    </row>
    <row r="17" spans="1:4" ht="12.75">
      <c r="A17" s="1" t="s">
        <v>9</v>
      </c>
      <c r="B17" t="s">
        <v>10</v>
      </c>
      <c r="C17" s="45">
        <v>835133495.84</v>
      </c>
      <c r="D17" s="45"/>
    </row>
    <row r="18" spans="1:4" ht="12.75">
      <c r="A18" s="1" t="s">
        <v>11</v>
      </c>
      <c r="B18" t="s">
        <v>20</v>
      </c>
      <c r="C18" s="45">
        <v>192027501.91</v>
      </c>
      <c r="D18" s="45"/>
    </row>
    <row r="19" spans="1:4" ht="12.75">
      <c r="A19" s="1" t="s">
        <v>12</v>
      </c>
      <c r="B19" t="s">
        <v>13</v>
      </c>
      <c r="C19" s="45">
        <v>30638929.79</v>
      </c>
      <c r="D19" s="45"/>
    </row>
    <row r="20" spans="1:4" ht="12.75">
      <c r="A20" s="1" t="s">
        <v>14</v>
      </c>
      <c r="B20" t="s">
        <v>15</v>
      </c>
      <c r="C20" s="45">
        <v>239358733.75</v>
      </c>
      <c r="D20" s="45"/>
    </row>
    <row r="21" spans="1:4" ht="12.75">
      <c r="A21" s="1" t="s">
        <v>16</v>
      </c>
      <c r="B21" t="s">
        <v>17</v>
      </c>
      <c r="C21" s="45">
        <v>2678053.43</v>
      </c>
      <c r="D21" s="45"/>
    </row>
    <row r="22" spans="1:4" ht="12.75">
      <c r="A22" s="1" t="s">
        <v>18</v>
      </c>
      <c r="B22" t="s">
        <v>19</v>
      </c>
      <c r="C22" s="45">
        <v>59641527.33</v>
      </c>
      <c r="D22" s="45"/>
    </row>
    <row r="23" spans="1:4" ht="13.5" thickBot="1">
      <c r="A23" s="2">
        <v>911</v>
      </c>
      <c r="B23" t="s">
        <v>22</v>
      </c>
      <c r="C23" s="46"/>
      <c r="D23" s="45"/>
    </row>
    <row r="24" spans="3:4" ht="12.75">
      <c r="C24" s="45"/>
      <c r="D24" s="45"/>
    </row>
    <row r="25" spans="1:4" ht="13.5" thickBot="1">
      <c r="A25" s="136" t="s">
        <v>23</v>
      </c>
      <c r="B25" s="136"/>
      <c r="C25" s="136"/>
      <c r="D25" s="46">
        <f>SUM(C17:C23)</f>
        <v>1359478242.05</v>
      </c>
    </row>
    <row r="26" spans="3:4" ht="12.75">
      <c r="C26" s="45"/>
      <c r="D26" s="45"/>
    </row>
    <row r="27" spans="1:4" ht="13.5" thickBot="1">
      <c r="A27" s="136" t="s">
        <v>24</v>
      </c>
      <c r="B27" s="136"/>
      <c r="C27" s="136"/>
      <c r="D27" s="48">
        <f>+D12-D25</f>
        <v>386013879.75</v>
      </c>
    </row>
    <row r="28" ht="13.5" thickTop="1"/>
    <row r="29" ht="12.75">
      <c r="D29" s="8">
        <f>386013879.75-D27</f>
        <v>0</v>
      </c>
    </row>
  </sheetData>
  <sheetProtection/>
  <mergeCells count="8">
    <mergeCell ref="A12:C12"/>
    <mergeCell ref="A15:C15"/>
    <mergeCell ref="A25:C25"/>
    <mergeCell ref="A27:C27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167</v>
      </c>
      <c r="B3" s="136"/>
      <c r="C3" s="136"/>
      <c r="D3" s="136"/>
      <c r="E3" s="24"/>
      <c r="F3" s="136" t="str">
        <f>+A3</f>
        <v>AL 30 DE JUNIO DEL 2007</v>
      </c>
      <c r="G3" s="136"/>
      <c r="H3" s="136"/>
      <c r="I3" s="136"/>
    </row>
    <row r="4" spans="1:4" ht="12.75">
      <c r="A4" s="25"/>
      <c r="B4" s="25"/>
      <c r="C4" s="25"/>
      <c r="D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2701532.39</v>
      </c>
      <c r="D9" s="27"/>
      <c r="E9" s="28"/>
      <c r="F9" s="29">
        <v>400</v>
      </c>
      <c r="G9" t="s">
        <v>114</v>
      </c>
      <c r="H9" s="27">
        <v>203300.24</v>
      </c>
      <c r="I9" s="28"/>
    </row>
    <row r="10" spans="1:9" ht="12.75">
      <c r="A10" s="26" t="s">
        <v>30</v>
      </c>
      <c r="B10" s="25" t="s">
        <v>31</v>
      </c>
      <c r="C10" s="27">
        <v>467552086.59</v>
      </c>
      <c r="D10" s="27"/>
      <c r="E10" s="28"/>
      <c r="F10" s="29" t="s">
        <v>84</v>
      </c>
      <c r="G10" t="s">
        <v>85</v>
      </c>
      <c r="H10" s="27">
        <v>55597506.09</v>
      </c>
      <c r="I10" s="28"/>
    </row>
    <row r="11" spans="1:9" ht="12.75">
      <c r="A11" s="26" t="s">
        <v>34</v>
      </c>
      <c r="B11" s="25" t="s">
        <v>111</v>
      </c>
      <c r="C11" s="27">
        <v>1850000000</v>
      </c>
      <c r="D11" s="27"/>
      <c r="E11" s="28"/>
      <c r="F11" s="29" t="s">
        <v>86</v>
      </c>
      <c r="G11" t="s">
        <v>87</v>
      </c>
      <c r="H11" s="27">
        <v>149441901.47</v>
      </c>
      <c r="I11" s="28"/>
    </row>
    <row r="12" spans="1:9" ht="12.75">
      <c r="A12" s="26" t="s">
        <v>110</v>
      </c>
      <c r="B12" s="25" t="s">
        <v>33</v>
      </c>
      <c r="C12" s="27">
        <v>87520028.97</v>
      </c>
      <c r="D12" s="27"/>
      <c r="E12" s="28"/>
      <c r="F12" s="29" t="s">
        <v>88</v>
      </c>
      <c r="G12" t="s">
        <v>89</v>
      </c>
      <c r="H12" s="30">
        <v>1634250</v>
      </c>
      <c r="I12" s="28"/>
    </row>
    <row r="13" spans="1:8" ht="13.5" thickBot="1">
      <c r="A13" s="26" t="s">
        <v>32</v>
      </c>
      <c r="B13" s="25" t="s">
        <v>35</v>
      </c>
      <c r="C13" s="27">
        <v>-34942487.31</v>
      </c>
      <c r="D13" s="27"/>
      <c r="E13" s="28"/>
      <c r="F13" s="2">
        <v>408</v>
      </c>
      <c r="G13" t="s">
        <v>147</v>
      </c>
      <c r="H13" s="31">
        <v>21070694.3</v>
      </c>
    </row>
    <row r="14" spans="1:9" ht="12.75">
      <c r="A14" s="26" t="s">
        <v>36</v>
      </c>
      <c r="B14" s="25" t="s">
        <v>37</v>
      </c>
      <c r="C14" s="27">
        <v>441483.81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54910125</v>
      </c>
      <c r="D15" s="27"/>
      <c r="E15" s="28"/>
      <c r="F15" s="32" t="s">
        <v>90</v>
      </c>
      <c r="H15" s="27"/>
      <c r="I15" s="33">
        <f>SUM(H9:H13)</f>
        <v>227947652.10000002</v>
      </c>
    </row>
    <row r="16" spans="1:9" ht="12.75">
      <c r="A16" s="26" t="s">
        <v>40</v>
      </c>
      <c r="B16" s="25" t="s">
        <v>41</v>
      </c>
      <c r="C16" s="27">
        <v>25989598.69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5760959.6</v>
      </c>
      <c r="D17" s="27"/>
      <c r="E17" s="28"/>
      <c r="F17" s="32" t="s">
        <v>91</v>
      </c>
      <c r="G17" s="34"/>
      <c r="H17" s="34"/>
      <c r="I17" s="35">
        <f>+I15</f>
        <v>227947652.10000002</v>
      </c>
      <c r="J17" s="49">
        <f>+I17/D63</f>
        <v>0.06752631552415844</v>
      </c>
    </row>
    <row r="18" spans="1:5" ht="12.75">
      <c r="A18" s="26" t="s">
        <v>112</v>
      </c>
      <c r="B18" s="25" t="s">
        <v>113</v>
      </c>
      <c r="C18" s="27">
        <v>4225623.7</v>
      </c>
      <c r="D18" s="27"/>
      <c r="E18" s="28"/>
    </row>
    <row r="19" spans="1:9" ht="12.75">
      <c r="A19" s="26" t="s">
        <v>137</v>
      </c>
      <c r="B19" s="25" t="s">
        <v>138</v>
      </c>
      <c r="C19" s="27">
        <v>481870.32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11912493.65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205722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2522696815.95</v>
      </c>
      <c r="I22" s="28"/>
    </row>
    <row r="23" spans="1:9" ht="12.75">
      <c r="A23" s="14" t="s">
        <v>46</v>
      </c>
      <c r="B23" s="25"/>
      <c r="C23" s="27"/>
      <c r="D23" s="38">
        <f>SUM(C9:C21)</f>
        <v>2476759037.41</v>
      </c>
      <c r="E23" s="28"/>
      <c r="F23" s="29" t="s">
        <v>97</v>
      </c>
      <c r="G23" t="s">
        <v>98</v>
      </c>
      <c r="H23" s="27">
        <v>1028796.96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386013879.75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31563797.52</v>
      </c>
    </row>
    <row r="27" spans="1:8" ht="13.5" thickBot="1">
      <c r="A27" s="26" t="s">
        <v>48</v>
      </c>
      <c r="B27" s="25" t="s">
        <v>49</v>
      </c>
      <c r="C27" s="27">
        <v>956467.36</v>
      </c>
      <c r="D27" s="27"/>
      <c r="E27" s="28"/>
      <c r="F27" s="29" t="s">
        <v>134</v>
      </c>
      <c r="G27" t="s">
        <v>157</v>
      </c>
      <c r="H27" s="31">
        <v>12661782.02</v>
      </c>
    </row>
    <row r="28" spans="1:5" ht="12.75">
      <c r="A28" s="26" t="s">
        <v>50</v>
      </c>
      <c r="B28" s="25" t="s">
        <v>51</v>
      </c>
      <c r="C28" s="27">
        <v>-887651.36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260387902.19</v>
      </c>
      <c r="D29" s="27"/>
      <c r="E29" s="28"/>
      <c r="F29" s="10" t="s">
        <v>106</v>
      </c>
      <c r="G29" s="6"/>
      <c r="H29" s="6"/>
      <c r="I29" s="19">
        <f>SUM(H22:H27)</f>
        <v>3147738557.5</v>
      </c>
    </row>
    <row r="30" spans="1:6" ht="12.75">
      <c r="A30" s="26" t="s">
        <v>53</v>
      </c>
      <c r="B30" s="25" t="s">
        <v>51</v>
      </c>
      <c r="C30" s="27">
        <v>-123770189.16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195645471.98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-112945501.35</v>
      </c>
      <c r="D32" s="27"/>
      <c r="E32" s="28"/>
      <c r="F32" s="10" t="s">
        <v>107</v>
      </c>
      <c r="G32" s="6"/>
      <c r="H32" s="6"/>
      <c r="I32" s="13">
        <f>+I17+I29</f>
        <v>3375686209.6</v>
      </c>
    </row>
    <row r="33" spans="1:5" ht="13.5" thickTop="1">
      <c r="A33" s="26" t="s">
        <v>58</v>
      </c>
      <c r="B33" s="25" t="s">
        <v>59</v>
      </c>
      <c r="C33" s="27">
        <v>109283364.55</v>
      </c>
      <c r="D33" s="27"/>
      <c r="E33" s="28"/>
    </row>
    <row r="34" spans="1:9" ht="12.75">
      <c r="A34" s="26" t="s">
        <v>60</v>
      </c>
      <c r="B34" s="25" t="s">
        <v>51</v>
      </c>
      <c r="C34" s="27">
        <v>-43895154.97</v>
      </c>
      <c r="D34" s="27"/>
      <c r="E34" s="28"/>
      <c r="I34" s="8">
        <f>+D63-I32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-44931230.5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177830676.62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-61724647.95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1117784.38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-487671.03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589858300.54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-517520388.89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78605186.42</v>
      </c>
      <c r="D46" s="25"/>
    </row>
    <row r="47" spans="1:4" ht="13.5" thickBot="1">
      <c r="A47" s="39">
        <v>225</v>
      </c>
      <c r="B47" s="25" t="s">
        <v>51</v>
      </c>
      <c r="C47" s="31">
        <v>-34992669.73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851423006.36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7725183.69</v>
      </c>
      <c r="D53" s="27"/>
    </row>
    <row r="54" spans="1:4" ht="12.75">
      <c r="A54" s="39">
        <v>303</v>
      </c>
      <c r="B54" s="25" t="s">
        <v>51</v>
      </c>
      <c r="C54" s="27">
        <v>-5132252.38</v>
      </c>
      <c r="D54" s="27"/>
    </row>
    <row r="55" spans="1:4" ht="12.75">
      <c r="A55" s="39">
        <v>304</v>
      </c>
      <c r="B55" s="25" t="s">
        <v>76</v>
      </c>
      <c r="C55" s="27">
        <v>1155371.36</v>
      </c>
      <c r="D55" s="27"/>
    </row>
    <row r="56" spans="1:4" ht="12.75">
      <c r="A56" s="39">
        <v>306</v>
      </c>
      <c r="B56" s="25" t="s">
        <v>77</v>
      </c>
      <c r="C56" s="27">
        <v>1106307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23406868.87</v>
      </c>
      <c r="D58" s="27"/>
    </row>
    <row r="59" spans="1:4" ht="13.5" thickBot="1">
      <c r="A59" s="39">
        <v>309</v>
      </c>
      <c r="B59" s="25" t="s">
        <v>133</v>
      </c>
      <c r="C59" s="31">
        <v>411336.75</v>
      </c>
      <c r="D59" s="27"/>
    </row>
    <row r="60" spans="1:4" ht="12.75">
      <c r="A60" s="25"/>
      <c r="B60" s="25"/>
      <c r="C60" s="27"/>
      <c r="D60" s="27"/>
    </row>
    <row r="61" spans="1:4" ht="13.5" thickBot="1">
      <c r="A61" s="7" t="s">
        <v>80</v>
      </c>
      <c r="B61" s="25"/>
      <c r="C61" s="27"/>
      <c r="D61" s="41">
        <f>SUM(C53:C59)</f>
        <v>47504165.83</v>
      </c>
    </row>
    <row r="62" spans="1:4" ht="12.75">
      <c r="A62" s="25"/>
      <c r="B62" s="25"/>
      <c r="C62" s="25"/>
      <c r="D62" s="25"/>
    </row>
    <row r="63" spans="1:4" ht="13.5" thickBot="1">
      <c r="A63" s="10" t="s">
        <v>117</v>
      </c>
      <c r="B63" s="6"/>
      <c r="C63" s="6"/>
      <c r="D63" s="13">
        <f>SUM(D23:D61)</f>
        <v>3375686209.6</v>
      </c>
    </row>
    <row r="64" spans="1:4" ht="13.5" thickTop="1">
      <c r="A64" s="25"/>
      <c r="B64" s="25"/>
      <c r="C64" s="25"/>
      <c r="D64" s="25"/>
    </row>
    <row r="65" spans="3:4" ht="12.75">
      <c r="C65" s="8"/>
      <c r="D65" s="8">
        <f>+D63-I32</f>
        <v>0</v>
      </c>
    </row>
    <row r="75" ht="12.75">
      <c r="C75" s="45"/>
    </row>
    <row r="76" ht="12.75">
      <c r="C76" s="45"/>
    </row>
    <row r="77" ht="12.75">
      <c r="C77" s="45"/>
    </row>
    <row r="78" ht="12.75">
      <c r="C78" s="45"/>
    </row>
    <row r="79" ht="12.75">
      <c r="C79" s="45"/>
    </row>
    <row r="80" ht="12.75">
      <c r="C80" s="45"/>
    </row>
    <row r="81" ht="12.75">
      <c r="C81" s="43"/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32.28125" style="0" customWidth="1"/>
    <col min="3" max="4" width="16.5742187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163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3" ht="12.75">
      <c r="A7" s="2">
        <v>801</v>
      </c>
      <c r="B7" t="s">
        <v>149</v>
      </c>
      <c r="C7" s="45">
        <v>200080</v>
      </c>
    </row>
    <row r="8" spans="1:4" ht="12.75">
      <c r="A8" s="1" t="s">
        <v>150</v>
      </c>
      <c r="B8" t="s">
        <v>194</v>
      </c>
      <c r="C8" s="45">
        <v>1086769353.83</v>
      </c>
      <c r="D8" s="45"/>
    </row>
    <row r="9" spans="1:4" ht="12.75">
      <c r="A9" s="1">
        <v>803</v>
      </c>
      <c r="B9" t="s">
        <v>4</v>
      </c>
      <c r="C9" s="45">
        <v>38089616.06</v>
      </c>
      <c r="D9" s="45"/>
    </row>
    <row r="10" spans="1:4" ht="13.5" thickBot="1">
      <c r="A10" s="1" t="s">
        <v>151</v>
      </c>
      <c r="B10" t="s">
        <v>152</v>
      </c>
      <c r="C10" s="46">
        <f>127468.69+724.32</f>
        <v>128193.01000000001</v>
      </c>
      <c r="D10" s="45"/>
    </row>
    <row r="11" spans="1:4" ht="12.75">
      <c r="A11" s="1"/>
      <c r="C11" s="45"/>
      <c r="D11" s="45"/>
    </row>
    <row r="12" spans="1:4" ht="12.75">
      <c r="A12" s="142" t="s">
        <v>7</v>
      </c>
      <c r="B12" s="142"/>
      <c r="C12" s="142"/>
      <c r="D12" s="45">
        <f>SUM(C7:C10)</f>
        <v>1125187242.8999999</v>
      </c>
    </row>
    <row r="13" ht="12.75">
      <c r="A13" s="1"/>
    </row>
    <row r="14" ht="12.75">
      <c r="A14" s="1"/>
    </row>
    <row r="15" spans="1:3" ht="12.75">
      <c r="A15" s="142" t="s">
        <v>8</v>
      </c>
      <c r="B15" s="142"/>
      <c r="C15" s="142"/>
    </row>
    <row r="16" ht="12.75">
      <c r="A16" s="1"/>
    </row>
    <row r="17" spans="1:4" ht="12.75">
      <c r="A17" s="1" t="s">
        <v>9</v>
      </c>
      <c r="B17" t="s">
        <v>10</v>
      </c>
      <c r="C17" s="45">
        <v>413755543.26</v>
      </c>
      <c r="D17" s="45"/>
    </row>
    <row r="18" spans="1:4" ht="12.75">
      <c r="A18" s="1" t="s">
        <v>11</v>
      </c>
      <c r="B18" t="s">
        <v>20</v>
      </c>
      <c r="C18" s="45">
        <v>110972056.94</v>
      </c>
      <c r="D18" s="45"/>
    </row>
    <row r="19" spans="1:4" ht="12.75">
      <c r="A19" s="1" t="s">
        <v>12</v>
      </c>
      <c r="B19" t="s">
        <v>13</v>
      </c>
      <c r="C19" s="45">
        <v>15937793.2</v>
      </c>
      <c r="D19" s="45"/>
    </row>
    <row r="20" spans="1:4" ht="12.75">
      <c r="A20" s="1" t="s">
        <v>14</v>
      </c>
      <c r="B20" t="s">
        <v>15</v>
      </c>
      <c r="C20" s="45">
        <v>117281264.8</v>
      </c>
      <c r="D20" s="45"/>
    </row>
    <row r="21" spans="1:4" ht="12.75">
      <c r="A21" s="1" t="s">
        <v>16</v>
      </c>
      <c r="B21" t="s">
        <v>17</v>
      </c>
      <c r="C21" s="45">
        <v>2109871.67</v>
      </c>
      <c r="D21" s="45"/>
    </row>
    <row r="22" spans="1:4" ht="12.75">
      <c r="A22" s="1" t="s">
        <v>18</v>
      </c>
      <c r="B22" t="s">
        <v>19</v>
      </c>
      <c r="C22" s="45">
        <v>29255121.51</v>
      </c>
      <c r="D22" s="45"/>
    </row>
    <row r="23" spans="1:4" ht="13.5" thickBot="1">
      <c r="A23" s="2">
        <v>911</v>
      </c>
      <c r="B23" t="s">
        <v>22</v>
      </c>
      <c r="C23" s="46">
        <v>3907404.9</v>
      </c>
      <c r="D23" s="45"/>
    </row>
    <row r="24" spans="3:4" ht="12.75">
      <c r="C24" s="45"/>
      <c r="D24" s="45"/>
    </row>
    <row r="25" spans="1:4" ht="13.5" thickBot="1">
      <c r="A25" s="136" t="s">
        <v>23</v>
      </c>
      <c r="B25" s="136"/>
      <c r="C25" s="136"/>
      <c r="D25" s="46">
        <f>SUM(C17:C23)</f>
        <v>693219056.2799999</v>
      </c>
    </row>
    <row r="26" spans="3:4" ht="12.75">
      <c r="C26" s="45"/>
      <c r="D26" s="45"/>
    </row>
    <row r="27" spans="1:4" ht="13.5" thickBot="1">
      <c r="A27" s="136" t="s">
        <v>24</v>
      </c>
      <c r="B27" s="136"/>
      <c r="C27" s="136"/>
      <c r="D27" s="48">
        <f>+D12-D25</f>
        <v>431968186.62</v>
      </c>
    </row>
    <row r="28" ht="13.5" thickTop="1"/>
    <row r="29" ht="12.75">
      <c r="D29" s="8">
        <f>431968186.62-D27</f>
        <v>0</v>
      </c>
    </row>
  </sheetData>
  <sheetProtection/>
  <mergeCells count="8">
    <mergeCell ref="A12:C12"/>
    <mergeCell ref="A15:C15"/>
    <mergeCell ref="A25:C25"/>
    <mergeCell ref="A27:C27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F3" sqref="F3:I3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168</v>
      </c>
      <c r="B3" s="136"/>
      <c r="C3" s="136"/>
      <c r="D3" s="136"/>
      <c r="E3" s="24"/>
      <c r="F3" s="136" t="str">
        <f>+A3</f>
        <v>AL 31 DE MARZO DEL 2007</v>
      </c>
      <c r="G3" s="136"/>
      <c r="H3" s="136"/>
      <c r="I3" s="136"/>
    </row>
    <row r="4" spans="1:4" ht="12.75">
      <c r="A4" s="25"/>
      <c r="B4" s="25"/>
      <c r="C4" s="25"/>
      <c r="D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2861348</v>
      </c>
      <c r="D9" s="27"/>
      <c r="E9" s="28"/>
      <c r="F9" s="29">
        <v>400</v>
      </c>
      <c r="G9" t="s">
        <v>114</v>
      </c>
      <c r="H9" s="27">
        <v>1617855.44</v>
      </c>
      <c r="I9" s="28"/>
    </row>
    <row r="10" spans="1:9" ht="12.75">
      <c r="A10" s="26" t="s">
        <v>30</v>
      </c>
      <c r="B10" s="25" t="s">
        <v>31</v>
      </c>
      <c r="C10" s="27">
        <v>418468234.22</v>
      </c>
      <c r="D10" s="27"/>
      <c r="E10" s="28"/>
      <c r="F10" s="29" t="s">
        <v>84</v>
      </c>
      <c r="G10" t="s">
        <v>85</v>
      </c>
      <c r="H10" s="27">
        <v>61312726.2</v>
      </c>
      <c r="I10" s="28"/>
    </row>
    <row r="11" spans="1:9" ht="12.75">
      <c r="A11" s="26" t="s">
        <v>34</v>
      </c>
      <c r="B11" s="25" t="s">
        <v>111</v>
      </c>
      <c r="C11" s="27">
        <v>1720000000</v>
      </c>
      <c r="D11" s="27"/>
      <c r="E11" s="28"/>
      <c r="F11" s="29" t="s">
        <v>86</v>
      </c>
      <c r="G11" t="s">
        <v>87</v>
      </c>
      <c r="H11" s="27">
        <v>81371739.87</v>
      </c>
      <c r="I11" s="28"/>
    </row>
    <row r="12" spans="1:9" ht="12.75">
      <c r="A12" s="26" t="s">
        <v>110</v>
      </c>
      <c r="B12" s="25" t="s">
        <v>33</v>
      </c>
      <c r="C12" s="27">
        <v>195279725.16</v>
      </c>
      <c r="D12" s="27"/>
      <c r="E12" s="28"/>
      <c r="F12" s="29" t="s">
        <v>88</v>
      </c>
      <c r="G12" t="s">
        <v>89</v>
      </c>
      <c r="H12" s="30">
        <v>1894250</v>
      </c>
      <c r="I12" s="28"/>
    </row>
    <row r="13" spans="1:8" ht="13.5" thickBot="1">
      <c r="A13" s="26" t="s">
        <v>32</v>
      </c>
      <c r="B13" s="25" t="s">
        <v>35</v>
      </c>
      <c r="C13" s="27">
        <v>-41700311.73</v>
      </c>
      <c r="D13" s="27"/>
      <c r="E13" s="28"/>
      <c r="F13" s="2">
        <v>408</v>
      </c>
      <c r="G13" t="s">
        <v>147</v>
      </c>
      <c r="H13" s="31">
        <v>27658499.1</v>
      </c>
    </row>
    <row r="14" spans="1:9" ht="12.75">
      <c r="A14" s="26" t="s">
        <v>36</v>
      </c>
      <c r="B14" s="25" t="s">
        <v>37</v>
      </c>
      <c r="C14" s="27">
        <v>453871.81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58210125</v>
      </c>
      <c r="D15" s="27"/>
      <c r="E15" s="28"/>
      <c r="F15" s="32" t="s">
        <v>90</v>
      </c>
      <c r="H15" s="27"/>
      <c r="I15" s="33">
        <f>SUM(H9:H13)</f>
        <v>173855070.60999998</v>
      </c>
    </row>
    <row r="16" spans="1:9" ht="12.75">
      <c r="A16" s="26" t="s">
        <v>40</v>
      </c>
      <c r="B16" s="25" t="s">
        <v>41</v>
      </c>
      <c r="C16" s="27">
        <v>22489072.08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6251550.99</v>
      </c>
      <c r="D17" s="27"/>
      <c r="E17" s="28"/>
      <c r="F17" s="32" t="s">
        <v>91</v>
      </c>
      <c r="G17" s="34"/>
      <c r="H17" s="34"/>
      <c r="I17" s="35">
        <f>+I15</f>
        <v>173855070.60999998</v>
      </c>
      <c r="J17" s="49">
        <f>+I17/D63</f>
        <v>0.0523573081884085</v>
      </c>
    </row>
    <row r="18" spans="1:5" ht="12.75">
      <c r="A18" s="26" t="s">
        <v>112</v>
      </c>
      <c r="B18" s="25" t="s">
        <v>113</v>
      </c>
      <c r="C18" s="27">
        <v>932559.28</v>
      </c>
      <c r="D18" s="27"/>
      <c r="E18" s="28"/>
    </row>
    <row r="19" spans="1:9" ht="12.75">
      <c r="A19" s="26" t="s">
        <v>137</v>
      </c>
      <c r="B19" s="25" t="s">
        <v>138</v>
      </c>
      <c r="C19" s="27">
        <v>658469.41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19929015.54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205722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2516109011.15</v>
      </c>
      <c r="I22" s="28"/>
    </row>
    <row r="23" spans="1:9" ht="12.75">
      <c r="A23" s="14" t="s">
        <v>46</v>
      </c>
      <c r="B23" s="25"/>
      <c r="C23" s="27"/>
      <c r="D23" s="38">
        <f>SUM(C9:C21)</f>
        <v>2404039381.7599998</v>
      </c>
      <c r="E23" s="28"/>
      <c r="F23" s="29" t="s">
        <v>97</v>
      </c>
      <c r="G23" t="s">
        <v>98</v>
      </c>
      <c r="H23" s="27">
        <v>1028796.96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431968186.62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13448896.55</v>
      </c>
    </row>
    <row r="27" spans="1:8" ht="13.5" thickBot="1">
      <c r="A27" s="26" t="s">
        <v>48</v>
      </c>
      <c r="B27" s="25" t="s">
        <v>49</v>
      </c>
      <c r="C27" s="27">
        <v>956467.36</v>
      </c>
      <c r="D27" s="27"/>
      <c r="E27" s="28"/>
      <c r="F27" s="29" t="s">
        <v>134</v>
      </c>
      <c r="G27" t="s">
        <v>157</v>
      </c>
      <c r="H27" s="31">
        <v>-9633238.91</v>
      </c>
    </row>
    <row r="28" spans="1:5" ht="12.75">
      <c r="A28" s="26" t="s">
        <v>50</v>
      </c>
      <c r="B28" s="25" t="s">
        <v>51</v>
      </c>
      <c r="C28" s="27">
        <v>-877175.27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259751837.05</v>
      </c>
      <c r="D29" s="27"/>
      <c r="E29" s="28"/>
      <c r="F29" s="10" t="s">
        <v>106</v>
      </c>
      <c r="G29" s="6"/>
      <c r="H29" s="6"/>
      <c r="I29" s="19">
        <f>SUM(H22:H27)</f>
        <v>3146695137.6700006</v>
      </c>
    </row>
    <row r="30" spans="1:6" ht="12.75">
      <c r="A30" s="26" t="s">
        <v>53</v>
      </c>
      <c r="B30" s="25" t="s">
        <v>51</v>
      </c>
      <c r="C30" s="27">
        <v>-117108164.28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195596096.98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-109816430.95</v>
      </c>
      <c r="D32" s="27"/>
      <c r="E32" s="28"/>
      <c r="F32" s="10" t="s">
        <v>107</v>
      </c>
      <c r="G32" s="6"/>
      <c r="H32" s="6"/>
      <c r="I32" s="13">
        <f>+I17+I29</f>
        <v>3320550208.2800007</v>
      </c>
    </row>
    <row r="33" spans="1:5" ht="13.5" thickTop="1">
      <c r="A33" s="26" t="s">
        <v>58</v>
      </c>
      <c r="B33" s="25" t="s">
        <v>59</v>
      </c>
      <c r="C33" s="27">
        <v>109283364.55</v>
      </c>
      <c r="D33" s="27"/>
      <c r="E33" s="28"/>
    </row>
    <row r="34" spans="1:9" ht="12.75">
      <c r="A34" s="26" t="s">
        <v>60</v>
      </c>
      <c r="B34" s="25" t="s">
        <v>51</v>
      </c>
      <c r="C34" s="27">
        <v>-41379591.66</v>
      </c>
      <c r="D34" s="27"/>
      <c r="E34" s="28"/>
      <c r="I34" s="8">
        <f>+D63-I32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-44147612.26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171080676.62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-59746599.09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1117784.38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-463247.19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584617791.99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-505848900.85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78610186.42</v>
      </c>
      <c r="D46" s="25"/>
    </row>
    <row r="47" spans="1:4" ht="13.5" thickBot="1">
      <c r="A47" s="39">
        <v>225</v>
      </c>
      <c r="B47" s="25" t="s">
        <v>51</v>
      </c>
      <c r="C47" s="31">
        <v>-31608813.04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868910628.0199999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7632983.69</v>
      </c>
      <c r="D53" s="27"/>
    </row>
    <row r="54" spans="1:4" ht="12.75">
      <c r="A54" s="39">
        <v>303</v>
      </c>
      <c r="B54" s="25" t="s">
        <v>51</v>
      </c>
      <c r="C54" s="27">
        <v>-4904416.91</v>
      </c>
      <c r="D54" s="27"/>
    </row>
    <row r="55" spans="1:4" ht="12.75">
      <c r="A55" s="39">
        <v>304</v>
      </c>
      <c r="B55" s="25" t="s">
        <v>76</v>
      </c>
      <c r="C55" s="27">
        <v>1115768.56</v>
      </c>
      <c r="D55" s="27"/>
    </row>
    <row r="56" spans="1:4" ht="12.75">
      <c r="A56" s="39">
        <v>306</v>
      </c>
      <c r="B56" s="25" t="s">
        <v>77</v>
      </c>
      <c r="C56" s="27">
        <v>1106307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23406868.87</v>
      </c>
      <c r="D58" s="27"/>
    </row>
    <row r="59" spans="1:4" ht="13.5" thickBot="1">
      <c r="A59" s="39">
        <v>309</v>
      </c>
      <c r="B59" s="25" t="s">
        <v>133</v>
      </c>
      <c r="C59" s="31">
        <v>411336.75</v>
      </c>
      <c r="D59" s="27"/>
    </row>
    <row r="60" spans="1:4" ht="12.75">
      <c r="A60" s="25"/>
      <c r="B60" s="25"/>
      <c r="C60" s="27"/>
      <c r="D60" s="27"/>
    </row>
    <row r="61" spans="1:4" ht="13.5" thickBot="1">
      <c r="A61" s="7" t="s">
        <v>80</v>
      </c>
      <c r="B61" s="25"/>
      <c r="C61" s="27"/>
      <c r="D61" s="41">
        <f>SUM(C53:C59)</f>
        <v>47600198.5</v>
      </c>
    </row>
    <row r="62" spans="1:4" ht="12.75">
      <c r="A62" s="25"/>
      <c r="B62" s="25"/>
      <c r="C62" s="25"/>
      <c r="D62" s="25"/>
    </row>
    <row r="63" spans="1:4" ht="13.5" thickBot="1">
      <c r="A63" s="10" t="s">
        <v>117</v>
      </c>
      <c r="B63" s="6"/>
      <c r="C63" s="6"/>
      <c r="D63" s="13">
        <f>SUM(D23:D61)</f>
        <v>3320550208.2799997</v>
      </c>
    </row>
    <row r="64" spans="1:4" ht="13.5" thickTop="1">
      <c r="A64" s="25"/>
      <c r="B64" s="25"/>
      <c r="C64" s="25"/>
      <c r="D64" s="25"/>
    </row>
    <row r="65" spans="3:4" ht="12.75">
      <c r="C65" s="8"/>
      <c r="D65" s="8">
        <f>+D63-I32</f>
        <v>0</v>
      </c>
    </row>
    <row r="75" ht="12.75">
      <c r="C75" s="45"/>
    </row>
    <row r="76" ht="12.75">
      <c r="C76" s="45"/>
    </row>
    <row r="77" ht="12.75">
      <c r="C77" s="45"/>
    </row>
    <row r="78" ht="12.75">
      <c r="C78" s="45"/>
    </row>
    <row r="79" ht="12.75">
      <c r="C79" s="45"/>
    </row>
    <row r="80" ht="12.75">
      <c r="C80" s="45"/>
    </row>
    <row r="81" ht="12.75">
      <c r="C81" s="43"/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33.8515625" style="0" customWidth="1"/>
    <col min="3" max="4" width="16.5742187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161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3" ht="12.75">
      <c r="A7" s="2">
        <v>801</v>
      </c>
      <c r="B7" t="s">
        <v>149</v>
      </c>
      <c r="C7" s="45">
        <v>1303843.84</v>
      </c>
    </row>
    <row r="8" spans="1:4" ht="12.75">
      <c r="A8" s="1" t="s">
        <v>150</v>
      </c>
      <c r="B8" t="s">
        <v>194</v>
      </c>
      <c r="C8" s="45">
        <v>3098529451.32</v>
      </c>
      <c r="D8" s="45"/>
    </row>
    <row r="9" spans="1:4" ht="12.75">
      <c r="A9" s="1">
        <v>803</v>
      </c>
      <c r="B9" t="s">
        <v>4</v>
      </c>
      <c r="C9" s="45">
        <v>174004694.37</v>
      </c>
      <c r="D9" s="45"/>
    </row>
    <row r="10" spans="1:4" ht="12.75">
      <c r="A10" s="1" t="s">
        <v>153</v>
      </c>
      <c r="B10" t="s">
        <v>162</v>
      </c>
      <c r="C10" s="45">
        <v>3500000</v>
      </c>
      <c r="D10" s="45"/>
    </row>
    <row r="11" spans="1:4" ht="13.5" thickBot="1">
      <c r="A11" s="1" t="s">
        <v>151</v>
      </c>
      <c r="B11" t="s">
        <v>152</v>
      </c>
      <c r="C11" s="46">
        <v>10894452.53</v>
      </c>
      <c r="D11" s="45"/>
    </row>
    <row r="12" spans="1:4" ht="12.75">
      <c r="A12" s="1"/>
      <c r="C12" s="45"/>
      <c r="D12" s="45"/>
    </row>
    <row r="13" spans="1:4" ht="12.75">
      <c r="A13" s="142" t="s">
        <v>7</v>
      </c>
      <c r="B13" s="142"/>
      <c r="C13" s="142"/>
      <c r="D13" s="45">
        <f>SUM(C7:C11)</f>
        <v>3288232442.0600004</v>
      </c>
    </row>
    <row r="14" ht="12.75">
      <c r="A14" s="1"/>
    </row>
    <row r="15" ht="12.75">
      <c r="A15" s="1"/>
    </row>
    <row r="16" spans="1:3" ht="12.75">
      <c r="A16" s="142" t="s">
        <v>8</v>
      </c>
      <c r="B16" s="142"/>
      <c r="C16" s="142"/>
    </row>
    <row r="17" ht="12.75">
      <c r="A17" s="1"/>
    </row>
    <row r="18" spans="1:4" ht="12.75">
      <c r="A18" s="1" t="s">
        <v>9</v>
      </c>
      <c r="B18" t="s">
        <v>10</v>
      </c>
      <c r="C18" s="45">
        <v>1521253731.63</v>
      </c>
      <c r="D18" s="45"/>
    </row>
    <row r="19" spans="1:4" ht="12.75">
      <c r="A19" s="1" t="s">
        <v>11</v>
      </c>
      <c r="B19" t="s">
        <v>20</v>
      </c>
      <c r="C19" s="45">
        <v>500243362.62</v>
      </c>
      <c r="D19" s="45"/>
    </row>
    <row r="20" spans="1:4" ht="12.75">
      <c r="A20" s="1" t="s">
        <v>12</v>
      </c>
      <c r="B20" t="s">
        <v>13</v>
      </c>
      <c r="C20" s="45">
        <v>73682962.08</v>
      </c>
      <c r="D20" s="45"/>
    </row>
    <row r="21" spans="1:4" ht="12.75">
      <c r="A21" s="1" t="s">
        <v>14</v>
      </c>
      <c r="B21" t="s">
        <v>15</v>
      </c>
      <c r="C21" s="45">
        <v>451842688.67</v>
      </c>
      <c r="D21" s="45"/>
    </row>
    <row r="22" spans="1:4" ht="12.75">
      <c r="A22" s="1" t="s">
        <v>16</v>
      </c>
      <c r="B22" t="s">
        <v>17</v>
      </c>
      <c r="C22" s="45">
        <v>23194577.52</v>
      </c>
      <c r="D22" s="45"/>
    </row>
    <row r="23" spans="1:4" ht="12.75">
      <c r="A23" s="1" t="s">
        <v>18</v>
      </c>
      <c r="B23" t="s">
        <v>19</v>
      </c>
      <c r="C23" s="45">
        <v>113049432.16</v>
      </c>
      <c r="D23" s="45"/>
    </row>
    <row r="24" spans="1:4" ht="12.75">
      <c r="A24" s="2">
        <v>907</v>
      </c>
      <c r="B24" t="s">
        <v>21</v>
      </c>
      <c r="C24" s="47">
        <v>707276.67</v>
      </c>
      <c r="D24" s="45"/>
    </row>
    <row r="25" spans="1:4" ht="13.5" thickBot="1">
      <c r="A25" s="2">
        <v>911</v>
      </c>
      <c r="B25" t="s">
        <v>22</v>
      </c>
      <c r="C25" s="46">
        <v>37666444.83</v>
      </c>
      <c r="D25" s="45"/>
    </row>
    <row r="26" spans="3:4" ht="12.75">
      <c r="C26" s="45"/>
      <c r="D26" s="45"/>
    </row>
    <row r="27" spans="1:4" ht="13.5" thickBot="1">
      <c r="A27" s="136" t="s">
        <v>23</v>
      </c>
      <c r="B27" s="136"/>
      <c r="C27" s="136"/>
      <c r="D27" s="46">
        <f>SUM(C18:C25)</f>
        <v>2721640476.18</v>
      </c>
    </row>
    <row r="28" spans="3:4" ht="12.75">
      <c r="C28" s="45"/>
      <c r="D28" s="45"/>
    </row>
    <row r="29" spans="1:4" ht="13.5" thickBot="1">
      <c r="A29" s="136" t="s">
        <v>24</v>
      </c>
      <c r="B29" s="136"/>
      <c r="C29" s="136"/>
      <c r="D29" s="48">
        <f>+D13-D27</f>
        <v>566591965.8800006</v>
      </c>
    </row>
    <row r="30" ht="13.5" thickTop="1"/>
    <row r="31" ht="12.75">
      <c r="D31" s="8">
        <f>566591965.88-D29</f>
        <v>0</v>
      </c>
    </row>
  </sheetData>
  <sheetProtection/>
  <mergeCells count="8">
    <mergeCell ref="A13:C13"/>
    <mergeCell ref="A16:C16"/>
    <mergeCell ref="A27:C27"/>
    <mergeCell ref="A29:C29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24" sqref="H24"/>
    </sheetView>
  </sheetViews>
  <sheetFormatPr defaultColWidth="11.421875" defaultRowHeight="12.75"/>
  <cols>
    <col min="2" max="2" width="35.8515625" style="0" customWidth="1"/>
    <col min="3" max="3" width="15.28125" style="0" bestFit="1" customWidth="1"/>
    <col min="5" max="5" width="18.28125" style="0" bestFit="1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284</v>
      </c>
      <c r="B3" s="136"/>
      <c r="C3" s="136"/>
      <c r="D3" s="136"/>
      <c r="E3" s="136"/>
    </row>
    <row r="5" spans="1:5" ht="12.75" customHeight="1">
      <c r="A5" s="139" t="s">
        <v>264</v>
      </c>
      <c r="B5" s="139"/>
      <c r="C5" s="139"/>
      <c r="D5" s="139"/>
      <c r="E5" s="139"/>
    </row>
    <row r="7" spans="1:4" ht="15">
      <c r="A7" s="2">
        <v>801</v>
      </c>
      <c r="B7" s="55" t="s">
        <v>149</v>
      </c>
      <c r="C7" s="62">
        <v>282058336.16</v>
      </c>
      <c r="D7" s="106">
        <f aca="true" t="shared" si="0" ref="D7:D12">+C7/$E$14</f>
        <v>0.04898658708355232</v>
      </c>
    </row>
    <row r="8" spans="1:4" ht="15">
      <c r="A8" s="2">
        <v>802</v>
      </c>
      <c r="B8" s="55" t="s">
        <v>230</v>
      </c>
      <c r="C8" s="62">
        <v>4745440830.39</v>
      </c>
      <c r="D8" s="106">
        <f t="shared" si="0"/>
        <v>0.824166212041604</v>
      </c>
    </row>
    <row r="9" spans="1:4" ht="15">
      <c r="A9" s="2">
        <v>803</v>
      </c>
      <c r="B9" s="55" t="s">
        <v>259</v>
      </c>
      <c r="C9" s="62">
        <v>280506147.15</v>
      </c>
      <c r="D9" s="106">
        <f t="shared" si="0"/>
        <v>0.048717010076385375</v>
      </c>
    </row>
    <row r="10" spans="1:4" ht="15">
      <c r="A10" s="2">
        <v>805</v>
      </c>
      <c r="B10" s="55" t="s">
        <v>181</v>
      </c>
      <c r="C10" s="62">
        <v>14422884.79</v>
      </c>
      <c r="D10" s="106">
        <f t="shared" si="0"/>
        <v>0.002504899913188856</v>
      </c>
    </row>
    <row r="11" spans="1:4" ht="15">
      <c r="A11" s="2">
        <v>806</v>
      </c>
      <c r="B11" s="55" t="s">
        <v>232</v>
      </c>
      <c r="C11" s="62">
        <v>6658259.74</v>
      </c>
      <c r="D11" s="106">
        <f t="shared" si="0"/>
        <v>0.0011563757519770673</v>
      </c>
    </row>
    <row r="12" spans="1:4" ht="15.75" thickBot="1">
      <c r="A12" s="2">
        <v>815</v>
      </c>
      <c r="B12" s="55" t="s">
        <v>152</v>
      </c>
      <c r="C12" s="63">
        <v>428782235.07</v>
      </c>
      <c r="D12" s="106">
        <f t="shared" si="0"/>
        <v>0.0744689151332926</v>
      </c>
    </row>
    <row r="14" spans="2:5" ht="12.75">
      <c r="B14" s="7" t="s">
        <v>272</v>
      </c>
      <c r="C14" s="7"/>
      <c r="D14" s="7"/>
      <c r="E14" s="67">
        <f>SUM(C7:C12)</f>
        <v>5757868693.299999</v>
      </c>
    </row>
    <row r="15" spans="2:5" ht="12.75">
      <c r="B15" s="7"/>
      <c r="C15" s="7"/>
      <c r="D15" s="7"/>
      <c r="E15" s="7"/>
    </row>
    <row r="16" spans="1:6" ht="12.75">
      <c r="A16" s="139" t="s">
        <v>265</v>
      </c>
      <c r="B16" s="139"/>
      <c r="C16" s="139"/>
      <c r="D16" s="139"/>
      <c r="E16" s="139"/>
      <c r="F16" s="24"/>
    </row>
    <row r="18" spans="1:4" ht="15">
      <c r="A18" s="2">
        <v>901</v>
      </c>
      <c r="B18" s="55" t="s">
        <v>10</v>
      </c>
      <c r="C18" s="62">
        <v>2126920141.23</v>
      </c>
      <c r="D18" s="106">
        <f>+C18/$E$26</f>
        <v>0.5538003929383438</v>
      </c>
    </row>
    <row r="19" spans="1:4" ht="15">
      <c r="A19" s="2">
        <v>902</v>
      </c>
      <c r="B19" s="55" t="s">
        <v>247</v>
      </c>
      <c r="C19" s="62">
        <v>923341424.86</v>
      </c>
      <c r="D19" s="106">
        <f aca="true" t="shared" si="1" ref="D19:D24">+C19/$E$26</f>
        <v>0.24041656947590234</v>
      </c>
    </row>
    <row r="20" spans="1:4" ht="15">
      <c r="A20" s="2">
        <v>903</v>
      </c>
      <c r="B20" s="55" t="s">
        <v>13</v>
      </c>
      <c r="C20" s="62">
        <v>33791109.18</v>
      </c>
      <c r="D20" s="106">
        <f t="shared" si="1"/>
        <v>0.008798416630200524</v>
      </c>
    </row>
    <row r="21" spans="1:4" ht="15">
      <c r="A21" s="2">
        <v>904</v>
      </c>
      <c r="B21" s="55" t="s">
        <v>15</v>
      </c>
      <c r="C21" s="62">
        <v>641231164.99</v>
      </c>
      <c r="D21" s="106">
        <f t="shared" si="1"/>
        <v>0.16696163821666157</v>
      </c>
    </row>
    <row r="22" spans="1:4" ht="15">
      <c r="A22" s="2">
        <v>905</v>
      </c>
      <c r="B22" s="55" t="s">
        <v>17</v>
      </c>
      <c r="C22" s="62">
        <v>48254.35</v>
      </c>
      <c r="D22" s="106">
        <f t="shared" si="1"/>
        <v>1.2564307174941826E-05</v>
      </c>
    </row>
    <row r="23" spans="1:4" ht="15">
      <c r="A23" s="2">
        <v>906</v>
      </c>
      <c r="B23" s="55" t="s">
        <v>233</v>
      </c>
      <c r="C23" s="62">
        <v>84758645.89</v>
      </c>
      <c r="D23" s="106">
        <f t="shared" si="1"/>
        <v>0.022069174337527718</v>
      </c>
    </row>
    <row r="24" spans="1:4" ht="15.75" thickBot="1">
      <c r="A24" s="2">
        <v>911</v>
      </c>
      <c r="B24" s="55" t="s">
        <v>22</v>
      </c>
      <c r="C24" s="63">
        <v>30499061.08</v>
      </c>
      <c r="D24" s="106">
        <f t="shared" si="1"/>
        <v>0.007941244094189084</v>
      </c>
    </row>
    <row r="26" spans="2:5" ht="12.75">
      <c r="B26" s="7" t="s">
        <v>271</v>
      </c>
      <c r="C26" s="7"/>
      <c r="D26" s="7"/>
      <c r="E26" s="67">
        <f>SUM(C18:C24)</f>
        <v>3840589801.58</v>
      </c>
    </row>
    <row r="29" spans="2:5" ht="15">
      <c r="B29" s="61" t="s">
        <v>273</v>
      </c>
      <c r="C29" s="61"/>
      <c r="D29" s="61"/>
      <c r="E29" s="68">
        <f>+E14-E26</f>
        <v>1917278891.7199993</v>
      </c>
    </row>
  </sheetData>
  <sheetProtection/>
  <mergeCells count="5">
    <mergeCell ref="A16:E16"/>
    <mergeCell ref="A1:E1"/>
    <mergeCell ref="A2:E2"/>
    <mergeCell ref="A3:E3"/>
    <mergeCell ref="A5:E5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160</v>
      </c>
      <c r="B3" s="136"/>
      <c r="C3" s="136"/>
      <c r="D3" s="136"/>
      <c r="E3" s="24"/>
      <c r="F3" s="136" t="str">
        <f>+A3</f>
        <v>AL 31 DE DICIEMBRE DEL 2006</v>
      </c>
      <c r="G3" s="136"/>
      <c r="H3" s="136"/>
      <c r="I3" s="136"/>
    </row>
    <row r="4" spans="1:4" ht="12.75">
      <c r="A4" s="25"/>
      <c r="B4" s="25"/>
      <c r="C4" s="25"/>
      <c r="D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11331679</v>
      </c>
      <c r="D9" s="27"/>
      <c r="E9" s="28"/>
      <c r="F9" s="29">
        <v>400</v>
      </c>
      <c r="G9" t="s">
        <v>114</v>
      </c>
      <c r="H9" s="27">
        <v>12977140.18</v>
      </c>
      <c r="I9" s="28"/>
    </row>
    <row r="10" spans="1:9" ht="12.75">
      <c r="A10" s="26" t="s">
        <v>30</v>
      </c>
      <c r="B10" s="25" t="s">
        <v>31</v>
      </c>
      <c r="C10" s="27">
        <v>616012915.2</v>
      </c>
      <c r="D10" s="27"/>
      <c r="E10" s="28"/>
      <c r="F10" s="29" t="s">
        <v>84</v>
      </c>
      <c r="G10" t="s">
        <v>85</v>
      </c>
      <c r="H10" s="27">
        <v>249777712.25</v>
      </c>
      <c r="I10" s="28"/>
    </row>
    <row r="11" spans="1:9" ht="12.75">
      <c r="A11" s="26" t="s">
        <v>110</v>
      </c>
      <c r="B11" s="25" t="s">
        <v>111</v>
      </c>
      <c r="C11" s="27">
        <v>1415000000</v>
      </c>
      <c r="D11" s="27"/>
      <c r="E11" s="28"/>
      <c r="F11" s="29" t="s">
        <v>86</v>
      </c>
      <c r="G11" t="s">
        <v>87</v>
      </c>
      <c r="H11" s="27">
        <v>153831215.76</v>
      </c>
      <c r="I11" s="28"/>
    </row>
    <row r="12" spans="1:9" ht="12.75">
      <c r="A12" s="26" t="s">
        <v>32</v>
      </c>
      <c r="B12" s="25" t="s">
        <v>33</v>
      </c>
      <c r="C12" s="27">
        <v>77450812.77</v>
      </c>
      <c r="D12" s="27"/>
      <c r="E12" s="28"/>
      <c r="F12" s="29" t="s">
        <v>88</v>
      </c>
      <c r="G12" t="s">
        <v>89</v>
      </c>
      <c r="H12" s="30">
        <v>825300</v>
      </c>
      <c r="I12" s="28"/>
    </row>
    <row r="13" spans="1:8" ht="13.5" thickBot="1">
      <c r="A13" s="26" t="s">
        <v>34</v>
      </c>
      <c r="B13" s="25" t="s">
        <v>35</v>
      </c>
      <c r="C13" s="27">
        <v>-37792906.83</v>
      </c>
      <c r="D13" s="27"/>
      <c r="E13" s="28"/>
      <c r="F13" s="2">
        <v>408</v>
      </c>
      <c r="G13" t="s">
        <v>147</v>
      </c>
      <c r="H13" s="31">
        <v>7644889.62</v>
      </c>
    </row>
    <row r="14" spans="1:9" ht="12.75">
      <c r="A14" s="26" t="s">
        <v>36</v>
      </c>
      <c r="B14" s="25" t="s">
        <v>37</v>
      </c>
      <c r="C14" s="27">
        <v>453871.81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25876873</v>
      </c>
      <c r="D15" s="27"/>
      <c r="E15" s="28"/>
      <c r="F15" s="32" t="s">
        <v>90</v>
      </c>
      <c r="H15" s="27"/>
      <c r="I15" s="33">
        <f>SUM(H9:H13)</f>
        <v>425056257.81</v>
      </c>
    </row>
    <row r="16" spans="1:9" ht="12.75">
      <c r="A16" s="26" t="s">
        <v>40</v>
      </c>
      <c r="B16" s="25" t="s">
        <v>41</v>
      </c>
      <c r="C16" s="27">
        <v>31685857.55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5409709.33</v>
      </c>
      <c r="D17" s="27"/>
      <c r="E17" s="28"/>
      <c r="F17" s="32" t="s">
        <v>91</v>
      </c>
      <c r="G17" s="34"/>
      <c r="H17" s="34"/>
      <c r="I17" s="35">
        <f>+I15</f>
        <v>425056257.81</v>
      </c>
      <c r="J17" s="49">
        <f>+I17/D64</f>
        <v>0.13468276145087066</v>
      </c>
    </row>
    <row r="18" spans="1:5" ht="12.75">
      <c r="A18" s="26" t="s">
        <v>112</v>
      </c>
      <c r="B18" s="25" t="s">
        <v>113</v>
      </c>
      <c r="C18" s="27">
        <v>5158527.79</v>
      </c>
      <c r="D18" s="27"/>
      <c r="E18" s="28"/>
    </row>
    <row r="19" spans="1:9" ht="12.75">
      <c r="A19" s="26" t="s">
        <v>137</v>
      </c>
      <c r="B19" s="25" t="s">
        <v>138</v>
      </c>
      <c r="C19" s="27">
        <v>692482.16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11113699.67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119584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2022259277.12</v>
      </c>
      <c r="I22" s="28"/>
    </row>
    <row r="23" spans="1:9" ht="12.75">
      <c r="A23" s="14" t="s">
        <v>46</v>
      </c>
      <c r="B23" s="25"/>
      <c r="C23" s="27"/>
      <c r="D23" s="38">
        <f>SUM(C9:C21)</f>
        <v>2162513105.45</v>
      </c>
      <c r="E23" s="28"/>
      <c r="F23" s="29" t="s">
        <v>97</v>
      </c>
      <c r="G23" t="s">
        <v>98</v>
      </c>
      <c r="H23" s="27">
        <v>1028796.96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566591965.88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49036302.14</v>
      </c>
    </row>
    <row r="27" spans="1:8" ht="13.5" thickBot="1">
      <c r="A27" s="26" t="s">
        <v>48</v>
      </c>
      <c r="B27" s="25" t="s">
        <v>49</v>
      </c>
      <c r="C27" s="27">
        <v>956467.36</v>
      </c>
      <c r="D27" s="27"/>
      <c r="E27" s="28"/>
      <c r="F27" s="29" t="s">
        <v>134</v>
      </c>
      <c r="G27" t="s">
        <v>157</v>
      </c>
      <c r="H27" s="31">
        <v>-101764924.51</v>
      </c>
    </row>
    <row r="28" spans="1:5" ht="12.75">
      <c r="A28" s="26" t="s">
        <v>50</v>
      </c>
      <c r="B28" s="25" t="s">
        <v>51</v>
      </c>
      <c r="C28" s="27">
        <v>-861629.45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259022086.7</v>
      </c>
      <c r="D29" s="27"/>
      <c r="E29" s="28"/>
      <c r="F29" s="10" t="s">
        <v>106</v>
      </c>
      <c r="G29" s="6"/>
      <c r="H29" s="6"/>
      <c r="I29" s="19">
        <f>SUM(H22:H27)</f>
        <v>2730924902.89</v>
      </c>
    </row>
    <row r="30" spans="1:6" ht="12.75">
      <c r="A30" s="26" t="s">
        <v>53</v>
      </c>
      <c r="B30" s="25" t="s">
        <v>51</v>
      </c>
      <c r="C30" s="27">
        <v>-110837174.31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195169831.6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-106714656.79</v>
      </c>
      <c r="D32" s="27"/>
      <c r="E32" s="28"/>
      <c r="F32" s="10" t="s">
        <v>107</v>
      </c>
      <c r="G32" s="6"/>
      <c r="H32" s="6"/>
      <c r="I32" s="13">
        <f>+I17+I29</f>
        <v>3155981160.7</v>
      </c>
    </row>
    <row r="33" spans="1:5" ht="13.5" thickTop="1">
      <c r="A33" s="26" t="s">
        <v>58</v>
      </c>
      <c r="B33" s="25" t="s">
        <v>59</v>
      </c>
      <c r="C33" s="27">
        <v>109218364.55</v>
      </c>
      <c r="D33" s="27"/>
      <c r="E33" s="28"/>
    </row>
    <row r="34" spans="1:9" ht="12.75">
      <c r="A34" s="26" t="s">
        <v>60</v>
      </c>
      <c r="B34" s="25" t="s">
        <v>51</v>
      </c>
      <c r="C34" s="27">
        <v>-38837056.39</v>
      </c>
      <c r="D34" s="27"/>
      <c r="E34" s="28"/>
      <c r="I34" s="8">
        <f>+D64-I32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-43363994.02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171080676.62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-57768550.23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882461.88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-438823.35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584592801.99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-494334066.93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78605186.42</v>
      </c>
      <c r="D46" s="25"/>
    </row>
    <row r="47" spans="1:4" ht="13.5" thickBot="1">
      <c r="A47" s="39">
        <v>225</v>
      </c>
      <c r="B47" s="25" t="s">
        <v>51</v>
      </c>
      <c r="C47" s="31">
        <v>-28797055.12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896467827.7899998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7372068.44</v>
      </c>
      <c r="D53" s="27"/>
    </row>
    <row r="54" spans="1:4" ht="12.75">
      <c r="A54" s="39">
        <v>303</v>
      </c>
      <c r="B54" s="25" t="s">
        <v>51</v>
      </c>
      <c r="C54" s="27">
        <v>-4692823.4</v>
      </c>
      <c r="D54" s="27"/>
    </row>
    <row r="55" spans="1:4" ht="12.75">
      <c r="A55" s="39">
        <v>304</v>
      </c>
      <c r="B55" s="25" t="s">
        <v>76</v>
      </c>
      <c r="C55" s="27">
        <v>1115768.56</v>
      </c>
      <c r="D55" s="27"/>
    </row>
    <row r="56" spans="1:4" ht="12.75">
      <c r="A56" s="39">
        <v>306</v>
      </c>
      <c r="B56" s="25" t="s">
        <v>77</v>
      </c>
      <c r="C56" s="27">
        <v>1106307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72856219.57</v>
      </c>
      <c r="D58" s="27"/>
    </row>
    <row r="59" spans="1:4" ht="12.75">
      <c r="A59" s="39">
        <v>309</v>
      </c>
      <c r="B59" s="25" t="s">
        <v>133</v>
      </c>
      <c r="C59" s="30">
        <v>411336.75</v>
      </c>
      <c r="D59" s="27"/>
    </row>
    <row r="60" spans="1:4" ht="13.5" thickBot="1">
      <c r="A60" s="39">
        <v>310</v>
      </c>
      <c r="B60" s="25" t="s">
        <v>51</v>
      </c>
      <c r="C60" s="31"/>
      <c r="D60" s="27"/>
    </row>
    <row r="61" spans="1:4" ht="12.75">
      <c r="A61" s="25"/>
      <c r="B61" s="25"/>
      <c r="C61" s="27"/>
      <c r="D61" s="27"/>
    </row>
    <row r="62" spans="1:4" ht="13.5" thickBot="1">
      <c r="A62" s="7" t="s">
        <v>80</v>
      </c>
      <c r="B62" s="25"/>
      <c r="C62" s="27"/>
      <c r="D62" s="41">
        <f>SUM(C53:C60)</f>
        <v>97000227.46</v>
      </c>
    </row>
    <row r="63" spans="1:4" ht="12.75">
      <c r="A63" s="25"/>
      <c r="B63" s="25"/>
      <c r="C63" s="25"/>
      <c r="D63" s="25"/>
    </row>
    <row r="64" spans="1:4" ht="13.5" thickBot="1">
      <c r="A64" s="10" t="s">
        <v>117</v>
      </c>
      <c r="B64" s="6"/>
      <c r="C64" s="6"/>
      <c r="D64" s="13">
        <f>SUM(D23:D62)</f>
        <v>3155981160.7</v>
      </c>
    </row>
    <row r="65" spans="1:4" ht="13.5" thickTop="1">
      <c r="A65" s="25"/>
      <c r="B65" s="25"/>
      <c r="C65" s="25"/>
      <c r="D65" s="25"/>
    </row>
    <row r="66" spans="3:4" ht="12.75">
      <c r="C66" s="8"/>
      <c r="D66" s="8">
        <f>+D64-I32</f>
        <v>0</v>
      </c>
    </row>
    <row r="76" ht="12.75">
      <c r="C76" s="45"/>
    </row>
    <row r="77" ht="12.75">
      <c r="C77" s="45"/>
    </row>
    <row r="78" ht="12.75">
      <c r="C78" s="45"/>
    </row>
    <row r="79" ht="12.75">
      <c r="C79" s="45"/>
    </row>
    <row r="80" ht="12.75">
      <c r="C80" s="45"/>
    </row>
    <row r="81" ht="12.75">
      <c r="C81" s="45"/>
    </row>
    <row r="82" ht="12.75">
      <c r="C82" s="43"/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33.140625" style="0" customWidth="1"/>
    <col min="3" max="4" width="16.5742187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159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3" ht="12.75">
      <c r="A7" s="2">
        <v>801</v>
      </c>
      <c r="B7" t="s">
        <v>149</v>
      </c>
      <c r="C7" s="45">
        <v>1039333.84</v>
      </c>
    </row>
    <row r="8" spans="1:4" ht="12.75">
      <c r="A8" s="1" t="s">
        <v>150</v>
      </c>
      <c r="B8" t="s">
        <v>194</v>
      </c>
      <c r="C8" s="45">
        <v>2418611017.42</v>
      </c>
      <c r="D8" s="45"/>
    </row>
    <row r="9" spans="1:4" ht="12.75">
      <c r="A9" s="1">
        <v>803</v>
      </c>
      <c r="B9" t="s">
        <v>4</v>
      </c>
      <c r="C9" s="45">
        <v>135591261.78</v>
      </c>
      <c r="D9" s="45"/>
    </row>
    <row r="10" spans="1:4" ht="13.5" thickBot="1">
      <c r="A10" s="1" t="s">
        <v>151</v>
      </c>
      <c r="B10" t="s">
        <v>152</v>
      </c>
      <c r="C10" s="46">
        <v>2163966.69</v>
      </c>
      <c r="D10" s="45"/>
    </row>
    <row r="11" spans="1:4" ht="12.75">
      <c r="A11" s="1"/>
      <c r="C11" s="45"/>
      <c r="D11" s="45"/>
    </row>
    <row r="12" spans="1:4" ht="12.75">
      <c r="A12" s="142" t="s">
        <v>7</v>
      </c>
      <c r="B12" s="142"/>
      <c r="C12" s="142"/>
      <c r="D12" s="45">
        <f>SUM(C7:C10)</f>
        <v>2557405579.7300005</v>
      </c>
    </row>
    <row r="13" ht="12.75">
      <c r="A13" s="1"/>
    </row>
    <row r="14" ht="12.75">
      <c r="A14" s="1"/>
    </row>
    <row r="15" spans="1:3" ht="12.75">
      <c r="A15" s="142" t="s">
        <v>8</v>
      </c>
      <c r="B15" s="142"/>
      <c r="C15" s="142"/>
    </row>
    <row r="16" ht="12.75">
      <c r="A16" s="1"/>
    </row>
    <row r="17" spans="1:4" ht="12.75">
      <c r="A17" s="1" t="s">
        <v>9</v>
      </c>
      <c r="B17" t="s">
        <v>10</v>
      </c>
      <c r="C17" s="45">
        <v>1122086094.66</v>
      </c>
      <c r="D17" s="45"/>
    </row>
    <row r="18" spans="1:4" ht="12.75">
      <c r="A18" s="1" t="s">
        <v>11</v>
      </c>
      <c r="B18" t="s">
        <v>20</v>
      </c>
      <c r="C18" s="45">
        <v>325153378.3</v>
      </c>
      <c r="D18" s="45"/>
    </row>
    <row r="19" spans="1:4" ht="12.75">
      <c r="A19" s="1" t="s">
        <v>12</v>
      </c>
      <c r="B19" t="s">
        <v>13</v>
      </c>
      <c r="C19" s="45">
        <v>50155808.89</v>
      </c>
      <c r="D19" s="45"/>
    </row>
    <row r="20" spans="1:4" ht="12.75">
      <c r="A20" s="1" t="s">
        <v>14</v>
      </c>
      <c r="B20" t="s">
        <v>15</v>
      </c>
      <c r="C20" s="45">
        <v>337864505.08</v>
      </c>
      <c r="D20" s="45"/>
    </row>
    <row r="21" spans="1:4" ht="12.75">
      <c r="A21" s="1" t="s">
        <v>16</v>
      </c>
      <c r="B21" t="s">
        <v>17</v>
      </c>
      <c r="C21" s="45">
        <v>74020.74</v>
      </c>
      <c r="D21" s="45"/>
    </row>
    <row r="22" spans="1:4" ht="12.75">
      <c r="A22" s="1" t="s">
        <v>18</v>
      </c>
      <c r="B22" t="s">
        <v>19</v>
      </c>
      <c r="C22" s="45">
        <v>75335353.87</v>
      </c>
      <c r="D22" s="45"/>
    </row>
    <row r="23" spans="1:4" ht="12.75">
      <c r="A23" s="2">
        <v>907</v>
      </c>
      <c r="B23" t="s">
        <v>21</v>
      </c>
      <c r="C23" s="47">
        <v>707276.67</v>
      </c>
      <c r="D23" s="45"/>
    </row>
    <row r="24" spans="1:4" ht="13.5" thickBot="1">
      <c r="A24" s="2">
        <v>911</v>
      </c>
      <c r="B24" t="s">
        <v>22</v>
      </c>
      <c r="C24" s="46">
        <v>24606107.92</v>
      </c>
      <c r="D24" s="45"/>
    </row>
    <row r="25" spans="3:4" ht="12.75">
      <c r="C25" s="45"/>
      <c r="D25" s="45"/>
    </row>
    <row r="26" spans="1:4" ht="13.5" thickBot="1">
      <c r="A26" s="136" t="s">
        <v>23</v>
      </c>
      <c r="B26" s="136"/>
      <c r="C26" s="136"/>
      <c r="D26" s="46">
        <f>SUM(C17:C24)</f>
        <v>1935982546.13</v>
      </c>
    </row>
    <row r="27" spans="3:4" ht="12.75">
      <c r="C27" s="45"/>
      <c r="D27" s="45"/>
    </row>
    <row r="28" spans="1:4" ht="13.5" thickBot="1">
      <c r="A28" s="136" t="s">
        <v>24</v>
      </c>
      <c r="B28" s="136"/>
      <c r="C28" s="136"/>
      <c r="D28" s="48">
        <f>+D12-D26</f>
        <v>621423033.6000004</v>
      </c>
    </row>
    <row r="29" ht="13.5" thickTop="1"/>
  </sheetData>
  <sheetProtection/>
  <mergeCells count="8">
    <mergeCell ref="A12:C12"/>
    <mergeCell ref="A15:C15"/>
    <mergeCell ref="A26:C26"/>
    <mergeCell ref="A28:C28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D1">
      <selection activeCell="I27" sqref="I27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158</v>
      </c>
      <c r="B3" s="136"/>
      <c r="C3" s="136"/>
      <c r="D3" s="136"/>
      <c r="E3" s="24"/>
      <c r="F3" s="136" t="str">
        <f>+A3</f>
        <v>AL 30 DE SETIEMBRE DEL 2006</v>
      </c>
      <c r="G3" s="136"/>
      <c r="H3" s="136"/>
      <c r="I3" s="136"/>
    </row>
    <row r="4" spans="1:4" ht="12.75">
      <c r="A4" s="25"/>
      <c r="B4" s="25"/>
      <c r="C4" s="25"/>
      <c r="D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1991577</v>
      </c>
      <c r="D9" s="27"/>
      <c r="E9" s="28"/>
      <c r="F9" s="29">
        <v>400</v>
      </c>
      <c r="G9" t="s">
        <v>114</v>
      </c>
      <c r="H9" s="27">
        <v>251659.99</v>
      </c>
      <c r="I9" s="28"/>
    </row>
    <row r="10" spans="1:9" ht="12.75">
      <c r="A10" s="26" t="s">
        <v>30</v>
      </c>
      <c r="B10" s="25" t="s">
        <v>31</v>
      </c>
      <c r="C10" s="27">
        <v>553792986.78</v>
      </c>
      <c r="D10" s="27"/>
      <c r="E10" s="28"/>
      <c r="F10" s="29" t="s">
        <v>84</v>
      </c>
      <c r="G10" t="s">
        <v>85</v>
      </c>
      <c r="H10" s="27">
        <v>112010634.06</v>
      </c>
      <c r="I10" s="28"/>
    </row>
    <row r="11" spans="1:9" ht="12.75">
      <c r="A11" s="26" t="s">
        <v>110</v>
      </c>
      <c r="B11" s="25" t="s">
        <v>111</v>
      </c>
      <c r="C11" s="27">
        <v>1565000000</v>
      </c>
      <c r="D11" s="27"/>
      <c r="E11" s="28"/>
      <c r="F11" s="29" t="s">
        <v>86</v>
      </c>
      <c r="G11" t="s">
        <v>87</v>
      </c>
      <c r="H11" s="27">
        <v>190933065.98</v>
      </c>
      <c r="I11" s="28"/>
    </row>
    <row r="12" spans="1:9" ht="12.75">
      <c r="A12" s="26" t="s">
        <v>32</v>
      </c>
      <c r="B12" s="25" t="s">
        <v>33</v>
      </c>
      <c r="C12" s="27">
        <v>72272816.74</v>
      </c>
      <c r="D12" s="27"/>
      <c r="E12" s="28"/>
      <c r="F12" s="29" t="s">
        <v>88</v>
      </c>
      <c r="G12" t="s">
        <v>89</v>
      </c>
      <c r="H12" s="30">
        <v>262300</v>
      </c>
      <c r="I12" s="28"/>
    </row>
    <row r="13" spans="1:8" ht="13.5" thickBot="1">
      <c r="A13" s="26" t="s">
        <v>34</v>
      </c>
      <c r="B13" s="25" t="s">
        <v>35</v>
      </c>
      <c r="C13" s="27">
        <v>-24732569.92</v>
      </c>
      <c r="D13" s="27"/>
      <c r="E13" s="28"/>
      <c r="F13" s="2">
        <v>408</v>
      </c>
      <c r="G13" t="s">
        <v>147</v>
      </c>
      <c r="H13" s="31">
        <v>14866616.23</v>
      </c>
    </row>
    <row r="14" spans="1:9" ht="12.75">
      <c r="A14" s="26" t="s">
        <v>36</v>
      </c>
      <c r="B14" s="25" t="s">
        <v>37</v>
      </c>
      <c r="C14" s="27">
        <v>441483.81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31836619</v>
      </c>
      <c r="D15" s="27"/>
      <c r="E15" s="28"/>
      <c r="F15" s="32" t="s">
        <v>90</v>
      </c>
      <c r="H15" s="27"/>
      <c r="I15" s="33">
        <f>SUM(H9:H13)</f>
        <v>318324276.26</v>
      </c>
    </row>
    <row r="16" spans="1:9" ht="12.75">
      <c r="A16" s="26" t="s">
        <v>40</v>
      </c>
      <c r="B16" s="25" t="s">
        <v>41</v>
      </c>
      <c r="C16" s="27">
        <v>29755463.39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41651508.09</v>
      </c>
      <c r="D17" s="27"/>
      <c r="E17" s="28"/>
      <c r="F17" s="32" t="s">
        <v>91</v>
      </c>
      <c r="G17" s="34"/>
      <c r="H17" s="34"/>
      <c r="I17" s="35">
        <f>+I15</f>
        <v>318324276.26</v>
      </c>
      <c r="J17" s="49">
        <f>+I17/D64</f>
        <v>0.09960412253759725</v>
      </c>
    </row>
    <row r="18" spans="1:5" ht="12.75">
      <c r="A18" s="26" t="s">
        <v>112</v>
      </c>
      <c r="B18" s="25" t="s">
        <v>113</v>
      </c>
      <c r="C18" s="27">
        <v>3635228.82</v>
      </c>
      <c r="D18" s="27"/>
      <c r="E18" s="28"/>
    </row>
    <row r="19" spans="1:9" ht="12.75">
      <c r="A19" s="26" t="s">
        <v>137</v>
      </c>
      <c r="B19" s="25" t="s">
        <v>138</v>
      </c>
      <c r="C19" s="27">
        <v>496165.56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15394628.63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119584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2014288558.46</v>
      </c>
      <c r="I22" s="28"/>
    </row>
    <row r="23" spans="1:9" ht="12.75">
      <c r="A23" s="14" t="s">
        <v>46</v>
      </c>
      <c r="B23" s="25"/>
      <c r="C23" s="27"/>
      <c r="D23" s="38">
        <f>SUM(C9:C21)</f>
        <v>2291655491.9</v>
      </c>
      <c r="E23" s="28"/>
      <c r="F23" s="29" t="s">
        <v>97</v>
      </c>
      <c r="G23" t="s">
        <v>98</v>
      </c>
      <c r="H23" s="27">
        <v>1777789.01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621423033.6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17737676.36</v>
      </c>
    </row>
    <row r="27" spans="1:8" ht="13.5" thickBot="1">
      <c r="A27" s="26" t="s">
        <v>48</v>
      </c>
      <c r="B27" s="25" t="s">
        <v>49</v>
      </c>
      <c r="C27" s="27">
        <v>956467.36</v>
      </c>
      <c r="D27" s="27"/>
      <c r="E27" s="28"/>
      <c r="F27" s="29" t="s">
        <v>134</v>
      </c>
      <c r="G27" t="s">
        <v>157</v>
      </c>
      <c r="H27" s="31">
        <v>28569770.01</v>
      </c>
    </row>
    <row r="28" spans="1:5" ht="12.75">
      <c r="A28" s="26" t="s">
        <v>50</v>
      </c>
      <c r="B28" s="25" t="s">
        <v>51</v>
      </c>
      <c r="C28" s="27">
        <v>-838360.05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232613912.61</v>
      </c>
      <c r="D29" s="27"/>
      <c r="E29" s="28"/>
      <c r="F29" s="10" t="s">
        <v>106</v>
      </c>
      <c r="G29" s="6"/>
      <c r="H29" s="6"/>
      <c r="I29" s="19">
        <f>SUM(H22:H27)</f>
        <v>2877570312.7400002</v>
      </c>
    </row>
    <row r="30" spans="1:6" ht="12.75">
      <c r="A30" s="26" t="s">
        <v>53</v>
      </c>
      <c r="B30" s="25" t="s">
        <v>51</v>
      </c>
      <c r="C30" s="27">
        <v>-102650036.49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195025404.6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-102619074.36</v>
      </c>
      <c r="D32" s="27"/>
      <c r="E32" s="28"/>
      <c r="F32" s="10" t="s">
        <v>107</v>
      </c>
      <c r="G32" s="6"/>
      <c r="H32" s="6"/>
      <c r="I32" s="13">
        <f>+I17+I29</f>
        <v>3195894589</v>
      </c>
    </row>
    <row r="33" spans="1:5" ht="13.5" thickTop="1">
      <c r="A33" s="26" t="s">
        <v>58</v>
      </c>
      <c r="B33" s="25" t="s">
        <v>59</v>
      </c>
      <c r="C33" s="27">
        <v>96465447.2</v>
      </c>
      <c r="D33" s="27"/>
      <c r="E33" s="28"/>
    </row>
    <row r="34" spans="1:9" ht="12.75">
      <c r="A34" s="26" t="s">
        <v>60</v>
      </c>
      <c r="B34" s="25" t="s">
        <v>51</v>
      </c>
      <c r="C34" s="27">
        <v>-39562064.93</v>
      </c>
      <c r="D34" s="27"/>
      <c r="E34" s="28"/>
      <c r="I34" s="8">
        <f>+D64-I32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-42319169.7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166105676.62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-55131151.75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882461.88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-406258.23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555199966.06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-480604379.91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52721549.67</v>
      </c>
      <c r="D46" s="25"/>
    </row>
    <row r="47" spans="1:4" ht="13.5" thickBot="1">
      <c r="A47" s="39">
        <v>225</v>
      </c>
      <c r="B47" s="25" t="s">
        <v>51</v>
      </c>
      <c r="C47" s="31">
        <v>-24296236.15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830437111.6899999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7094611.32</v>
      </c>
      <c r="D53" s="27"/>
    </row>
    <row r="54" spans="1:4" ht="12.75">
      <c r="A54" s="39">
        <v>303</v>
      </c>
      <c r="B54" s="25" t="s">
        <v>51</v>
      </c>
      <c r="C54" s="27">
        <v>-4418958.33</v>
      </c>
      <c r="D54" s="27"/>
    </row>
    <row r="55" spans="1:4" ht="12.75">
      <c r="A55" s="39">
        <v>304</v>
      </c>
      <c r="B55" s="25" t="s">
        <v>76</v>
      </c>
      <c r="C55" s="27">
        <v>977868.56</v>
      </c>
      <c r="D55" s="27"/>
    </row>
    <row r="56" spans="1:4" ht="12.75">
      <c r="A56" s="39">
        <v>306</v>
      </c>
      <c r="B56" s="25" t="s">
        <v>77</v>
      </c>
      <c r="C56" s="27">
        <v>1106307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49799469.57</v>
      </c>
      <c r="D58" s="27"/>
    </row>
    <row r="59" spans="1:4" ht="12.75">
      <c r="A59" s="39">
        <v>309</v>
      </c>
      <c r="B59" s="25" t="s">
        <v>133</v>
      </c>
      <c r="C59" s="30">
        <v>411336.75</v>
      </c>
      <c r="D59" s="27"/>
    </row>
    <row r="60" spans="1:4" ht="13.5" thickBot="1">
      <c r="A60" s="39">
        <v>310</v>
      </c>
      <c r="B60" s="25" t="s">
        <v>51</v>
      </c>
      <c r="C60" s="31"/>
      <c r="D60" s="27"/>
    </row>
    <row r="61" spans="1:4" ht="12.75">
      <c r="A61" s="25"/>
      <c r="B61" s="25"/>
      <c r="C61" s="27"/>
      <c r="D61" s="27"/>
    </row>
    <row r="62" spans="1:4" ht="13.5" thickBot="1">
      <c r="A62" s="7" t="s">
        <v>80</v>
      </c>
      <c r="B62" s="25"/>
      <c r="C62" s="27"/>
      <c r="D62" s="41">
        <f>SUM(C53:C60)</f>
        <v>73801985.41</v>
      </c>
    </row>
    <row r="63" spans="1:4" ht="12.75">
      <c r="A63" s="25"/>
      <c r="B63" s="25"/>
      <c r="C63" s="25"/>
      <c r="D63" s="25"/>
    </row>
    <row r="64" spans="1:4" ht="13.5" thickBot="1">
      <c r="A64" s="10" t="s">
        <v>117</v>
      </c>
      <c r="B64" s="6"/>
      <c r="C64" s="6"/>
      <c r="D64" s="13">
        <f>SUM(D23:D62)</f>
        <v>3195894589</v>
      </c>
    </row>
    <row r="65" spans="1:4" ht="13.5" thickTop="1">
      <c r="A65" s="25"/>
      <c r="B65" s="25"/>
      <c r="C65" s="25"/>
      <c r="D65" s="25"/>
    </row>
    <row r="66" spans="3:4" ht="12.75">
      <c r="C66" s="8"/>
      <c r="D66" s="8">
        <f>+D64-I32</f>
        <v>0</v>
      </c>
    </row>
    <row r="76" ht="12.75">
      <c r="C76" s="45">
        <v>4607372.5</v>
      </c>
    </row>
    <row r="77" ht="12.75">
      <c r="C77" s="45">
        <v>11967342.15</v>
      </c>
    </row>
    <row r="78" ht="12.75">
      <c r="C78" s="45">
        <v>13352728.42</v>
      </c>
    </row>
    <row r="79" ht="12.75">
      <c r="C79" s="45">
        <v>998148.65</v>
      </c>
    </row>
    <row r="80" ht="12.75">
      <c r="C80" s="45">
        <v>33377250</v>
      </c>
    </row>
    <row r="81" ht="12.75">
      <c r="C81" s="45"/>
    </row>
    <row r="82" ht="12.75">
      <c r="C82" s="43">
        <f>SUM(C76:C81)</f>
        <v>64302841.72</v>
      </c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32.28125" style="0" customWidth="1"/>
    <col min="3" max="4" width="16.5742187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155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3" ht="12.75">
      <c r="A7" s="2">
        <v>801</v>
      </c>
      <c r="B7" t="s">
        <v>149</v>
      </c>
      <c r="C7" s="45">
        <v>686638.71</v>
      </c>
    </row>
    <row r="8" spans="1:4" ht="12.75">
      <c r="A8" s="1" t="s">
        <v>150</v>
      </c>
      <c r="B8" t="s">
        <v>194</v>
      </c>
      <c r="C8" s="45">
        <v>1780135634.85</v>
      </c>
      <c r="D8" s="45"/>
    </row>
    <row r="9" spans="1:4" ht="12.75">
      <c r="A9" s="1">
        <v>803</v>
      </c>
      <c r="B9" t="s">
        <v>4</v>
      </c>
      <c r="C9" s="45">
        <v>86421409.04</v>
      </c>
      <c r="D9" s="45"/>
    </row>
    <row r="10" spans="1:4" ht="13.5" thickBot="1">
      <c r="A10" s="1" t="s">
        <v>151</v>
      </c>
      <c r="B10" t="s">
        <v>152</v>
      </c>
      <c r="C10" s="46">
        <v>1137274.46</v>
      </c>
      <c r="D10" s="45"/>
    </row>
    <row r="11" spans="1:4" ht="12.75">
      <c r="A11" s="1"/>
      <c r="C11" s="45"/>
      <c r="D11" s="45"/>
    </row>
    <row r="12" spans="1:4" ht="12.75">
      <c r="A12" s="142" t="s">
        <v>7</v>
      </c>
      <c r="B12" s="142"/>
      <c r="C12" s="142"/>
      <c r="D12" s="45">
        <f>SUM(C7:C10)</f>
        <v>1868380957.06</v>
      </c>
    </row>
    <row r="13" ht="12.75">
      <c r="A13" s="1"/>
    </row>
    <row r="14" ht="12.75">
      <c r="A14" s="1"/>
    </row>
    <row r="15" spans="1:3" ht="12.75">
      <c r="A15" s="142" t="s">
        <v>8</v>
      </c>
      <c r="B15" s="142"/>
      <c r="C15" s="142"/>
    </row>
    <row r="16" ht="12.75">
      <c r="A16" s="1"/>
    </row>
    <row r="17" spans="1:4" ht="12.75">
      <c r="A17" s="1" t="s">
        <v>9</v>
      </c>
      <c r="B17" t="s">
        <v>10</v>
      </c>
      <c r="C17" s="45">
        <v>713057346.48</v>
      </c>
      <c r="D17" s="45"/>
    </row>
    <row r="18" spans="1:4" ht="12.75">
      <c r="A18" s="1" t="s">
        <v>11</v>
      </c>
      <c r="B18" t="s">
        <v>20</v>
      </c>
      <c r="C18" s="45">
        <v>208222210.92</v>
      </c>
      <c r="D18" s="45"/>
    </row>
    <row r="19" spans="1:4" ht="12.75">
      <c r="A19" s="1" t="s">
        <v>12</v>
      </c>
      <c r="B19" t="s">
        <v>13</v>
      </c>
      <c r="C19" s="45">
        <v>27134610.59</v>
      </c>
      <c r="D19" s="45"/>
    </row>
    <row r="20" spans="1:4" ht="12.75">
      <c r="A20" s="1" t="s">
        <v>14</v>
      </c>
      <c r="B20" t="s">
        <v>15</v>
      </c>
      <c r="C20" s="45">
        <v>225773844.43</v>
      </c>
      <c r="D20" s="45"/>
    </row>
    <row r="21" spans="1:4" ht="12.75">
      <c r="A21" s="1" t="s">
        <v>16</v>
      </c>
      <c r="B21" t="s">
        <v>17</v>
      </c>
      <c r="C21" s="45">
        <v>62212.5</v>
      </c>
      <c r="D21" s="45"/>
    </row>
    <row r="22" spans="1:4" ht="12.75">
      <c r="A22" s="1" t="s">
        <v>18</v>
      </c>
      <c r="B22" t="s">
        <v>19</v>
      </c>
      <c r="C22" s="45">
        <v>56935274.19</v>
      </c>
      <c r="D22" s="45"/>
    </row>
    <row r="23" spans="1:4" ht="12.75">
      <c r="A23" s="2">
        <v>907</v>
      </c>
      <c r="B23" t="s">
        <v>21</v>
      </c>
      <c r="C23" s="47">
        <v>707276.67</v>
      </c>
      <c r="D23" s="45"/>
    </row>
    <row r="24" spans="1:4" ht="13.5" thickBot="1">
      <c r="A24" s="2">
        <v>911</v>
      </c>
      <c r="B24" t="s">
        <v>22</v>
      </c>
      <c r="C24" s="46">
        <v>862292.7</v>
      </c>
      <c r="D24" s="45"/>
    </row>
    <row r="25" spans="3:4" ht="12.75">
      <c r="C25" s="45"/>
      <c r="D25" s="45"/>
    </row>
    <row r="26" spans="1:4" ht="13.5" thickBot="1">
      <c r="A26" s="136" t="s">
        <v>23</v>
      </c>
      <c r="B26" s="136"/>
      <c r="C26" s="136"/>
      <c r="D26" s="46">
        <f>SUM(C17:C24)</f>
        <v>1232755068.4800003</v>
      </c>
    </row>
    <row r="27" spans="3:4" ht="12.75">
      <c r="C27" s="45"/>
      <c r="D27" s="45"/>
    </row>
    <row r="28" spans="1:4" ht="13.5" thickBot="1">
      <c r="A28" s="136" t="s">
        <v>24</v>
      </c>
      <c r="B28" s="136"/>
      <c r="C28" s="136"/>
      <c r="D28" s="48">
        <f>+D12-D26</f>
        <v>635625888.5799997</v>
      </c>
    </row>
    <row r="29" ht="13.5" thickTop="1"/>
  </sheetData>
  <sheetProtection/>
  <mergeCells count="8">
    <mergeCell ref="A12:C12"/>
    <mergeCell ref="A15:C15"/>
    <mergeCell ref="A26:C26"/>
    <mergeCell ref="A28:C28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B1">
      <selection activeCell="B1" sqref="A1:IV16384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156</v>
      </c>
      <c r="B3" s="136"/>
      <c r="C3" s="136"/>
      <c r="D3" s="136"/>
      <c r="E3" s="24"/>
      <c r="F3" s="136" t="str">
        <f>+A3</f>
        <v>AL 30 DE JUNIO DEL 2006</v>
      </c>
      <c r="G3" s="136"/>
      <c r="H3" s="136"/>
      <c r="I3" s="136"/>
    </row>
    <row r="4" spans="1:4" ht="12.75">
      <c r="A4" s="25"/>
      <c r="B4" s="25"/>
      <c r="C4" s="25"/>
      <c r="D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1397363</v>
      </c>
      <c r="D9" s="27"/>
      <c r="E9" s="28"/>
      <c r="F9" s="29">
        <v>400</v>
      </c>
      <c r="G9" t="s">
        <v>114</v>
      </c>
      <c r="H9" s="27">
        <v>39673.29</v>
      </c>
      <c r="I9" s="28"/>
    </row>
    <row r="10" spans="1:9" ht="12.75">
      <c r="A10" s="26" t="s">
        <v>30</v>
      </c>
      <c r="B10" s="25" t="s">
        <v>31</v>
      </c>
      <c r="C10" s="27">
        <v>646188690.71</v>
      </c>
      <c r="D10" s="27"/>
      <c r="E10" s="28"/>
      <c r="F10" s="29" t="s">
        <v>84</v>
      </c>
      <c r="G10" t="s">
        <v>85</v>
      </c>
      <c r="H10" s="27">
        <v>55181433.52</v>
      </c>
      <c r="I10" s="28"/>
    </row>
    <row r="11" spans="1:9" ht="12.75">
      <c r="A11" s="26" t="s">
        <v>110</v>
      </c>
      <c r="B11" s="25" t="s">
        <v>111</v>
      </c>
      <c r="C11" s="27">
        <v>1375000000</v>
      </c>
      <c r="D11" s="27"/>
      <c r="E11" s="28"/>
      <c r="F11" s="29" t="s">
        <v>86</v>
      </c>
      <c r="G11" t="s">
        <v>87</v>
      </c>
      <c r="H11" s="27">
        <v>124496847.12</v>
      </c>
      <c r="I11" s="28"/>
    </row>
    <row r="12" spans="1:9" ht="12.75">
      <c r="A12" s="26" t="s">
        <v>32</v>
      </c>
      <c r="B12" s="25" t="s">
        <v>33</v>
      </c>
      <c r="C12" s="27">
        <v>74611401.92</v>
      </c>
      <c r="D12" s="27"/>
      <c r="E12" s="28"/>
      <c r="F12" s="29" t="s">
        <v>88</v>
      </c>
      <c r="G12" t="s">
        <v>89</v>
      </c>
      <c r="H12" s="30">
        <v>207550</v>
      </c>
      <c r="I12" s="28"/>
    </row>
    <row r="13" spans="1:8" ht="13.5" thickBot="1">
      <c r="A13" s="26" t="s">
        <v>34</v>
      </c>
      <c r="B13" s="25" t="s">
        <v>35</v>
      </c>
      <c r="C13" s="27">
        <v>-988754.7</v>
      </c>
      <c r="D13" s="27"/>
      <c r="E13" s="28"/>
      <c r="F13" s="2">
        <v>408</v>
      </c>
      <c r="G13" t="s">
        <v>147</v>
      </c>
      <c r="H13" s="31">
        <v>15438250.23</v>
      </c>
    </row>
    <row r="14" spans="1:9" ht="12.75">
      <c r="A14" s="26" t="s">
        <v>36</v>
      </c>
      <c r="B14" s="25" t="s">
        <v>37</v>
      </c>
      <c r="C14" s="27">
        <v>467852.81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41065086.3</v>
      </c>
      <c r="D15" s="27"/>
      <c r="E15" s="28"/>
      <c r="F15" s="32" t="s">
        <v>90</v>
      </c>
      <c r="H15" s="27"/>
      <c r="I15" s="33">
        <f>SUM(H9:H13)</f>
        <v>195363754.16</v>
      </c>
    </row>
    <row r="16" spans="1:9" ht="12.75">
      <c r="A16" s="26" t="s">
        <v>40</v>
      </c>
      <c r="B16" s="25" t="s">
        <v>41</v>
      </c>
      <c r="C16" s="27">
        <v>40283392.68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15715658.49</v>
      </c>
      <c r="D17" s="27"/>
      <c r="E17" s="28"/>
      <c r="F17" s="32" t="s">
        <v>91</v>
      </c>
      <c r="G17" s="34"/>
      <c r="H17" s="34"/>
      <c r="I17" s="35">
        <f>+I15</f>
        <v>195363754.16</v>
      </c>
      <c r="J17" s="49">
        <f>+I17/D64</f>
        <v>0.0639709004958231</v>
      </c>
    </row>
    <row r="18" spans="1:5" ht="12.75">
      <c r="A18" s="26" t="s">
        <v>112</v>
      </c>
      <c r="B18" s="25" t="s">
        <v>113</v>
      </c>
      <c r="C18" s="27">
        <v>1925217.85</v>
      </c>
      <c r="D18" s="27"/>
      <c r="E18" s="28"/>
    </row>
    <row r="19" spans="1:9" ht="12.75">
      <c r="A19" s="26" t="s">
        <v>137</v>
      </c>
      <c r="B19" s="25" t="s">
        <v>138</v>
      </c>
      <c r="C19" s="27">
        <v>503665.56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9574953.73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119584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2013716924.46</v>
      </c>
      <c r="I22" s="28"/>
    </row>
    <row r="23" spans="1:9" ht="12.75">
      <c r="A23" s="14" t="s">
        <v>46</v>
      </c>
      <c r="B23" s="25"/>
      <c r="C23" s="27"/>
      <c r="D23" s="38">
        <f>SUM(C9:C21)</f>
        <v>2205864112.3499994</v>
      </c>
      <c r="E23" s="28"/>
      <c r="F23" s="29" t="s">
        <v>97</v>
      </c>
      <c r="G23" t="s">
        <v>98</v>
      </c>
      <c r="H23" s="27">
        <v>1777789.01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635625888.58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982235.4</v>
      </c>
    </row>
    <row r="27" spans="1:8" ht="13.5" thickBot="1">
      <c r="A27" s="26" t="s">
        <v>48</v>
      </c>
      <c r="B27" s="25" t="s">
        <v>49</v>
      </c>
      <c r="C27" s="27">
        <v>956467.36</v>
      </c>
      <c r="D27" s="27"/>
      <c r="E27" s="28"/>
      <c r="F27" s="29" t="s">
        <v>134</v>
      </c>
      <c r="G27" t="s">
        <v>157</v>
      </c>
      <c r="H27" s="31">
        <v>12707149.81</v>
      </c>
    </row>
    <row r="28" spans="1:5" ht="12.75">
      <c r="A28" s="26" t="s">
        <v>50</v>
      </c>
      <c r="B28" s="25" t="s">
        <v>51</v>
      </c>
      <c r="C28" s="27">
        <v>-826218.26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232194151.36</v>
      </c>
      <c r="D29" s="27"/>
      <c r="E29" s="28"/>
      <c r="F29" s="10" t="s">
        <v>106</v>
      </c>
      <c r="G29" s="6"/>
      <c r="H29" s="6"/>
      <c r="I29" s="19">
        <f>SUM(H22:H27)</f>
        <v>2858583472.56</v>
      </c>
    </row>
    <row r="30" spans="1:6" ht="12.75">
      <c r="A30" s="26" t="s">
        <v>53</v>
      </c>
      <c r="B30" s="25" t="s">
        <v>51</v>
      </c>
      <c r="C30" s="27">
        <v>-98520014.21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168762321.94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-100577969.22</v>
      </c>
      <c r="D32" s="27"/>
      <c r="E32" s="28"/>
      <c r="F32" s="10" t="s">
        <v>107</v>
      </c>
      <c r="G32" s="6"/>
      <c r="H32" s="6"/>
      <c r="I32" s="13">
        <f>+I17+I29</f>
        <v>3053947226.72</v>
      </c>
    </row>
    <row r="33" spans="1:5" ht="13.5" thickTop="1">
      <c r="A33" s="26" t="s">
        <v>58</v>
      </c>
      <c r="B33" s="25" t="s">
        <v>59</v>
      </c>
      <c r="C33" s="27">
        <v>96465447.2</v>
      </c>
      <c r="D33" s="27"/>
      <c r="E33" s="28"/>
    </row>
    <row r="34" spans="1:9" ht="12.75">
      <c r="A34" s="26" t="s">
        <v>60</v>
      </c>
      <c r="B34" s="25" t="s">
        <v>51</v>
      </c>
      <c r="C34" s="27">
        <v>-38104694.73</v>
      </c>
      <c r="D34" s="27"/>
      <c r="E34" s="28"/>
      <c r="I34" s="8">
        <f>+D64-I32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-41796757.54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166105676.62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-53812452.51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882461.88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-389975.67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554341376.43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-474027497.2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52721549.67</v>
      </c>
      <c r="D46" s="25"/>
    </row>
    <row r="47" spans="1:4" ht="13.5" thickBot="1">
      <c r="A47" s="39">
        <v>225</v>
      </c>
      <c r="B47" s="25" t="s">
        <v>51</v>
      </c>
      <c r="C47" s="31">
        <v>-22098065.85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821168764.5299999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6639291.32</v>
      </c>
      <c r="D53" s="27"/>
    </row>
    <row r="54" spans="1:4" ht="12.75">
      <c r="A54" s="39">
        <v>303</v>
      </c>
      <c r="B54" s="25" t="s">
        <v>51</v>
      </c>
      <c r="C54" s="27">
        <v>-4291965.03</v>
      </c>
      <c r="D54" s="27"/>
    </row>
    <row r="55" spans="1:4" ht="12.75">
      <c r="A55" s="39">
        <v>304</v>
      </c>
      <c r="B55" s="25" t="s">
        <v>76</v>
      </c>
      <c r="C55" s="27">
        <v>882178.56</v>
      </c>
      <c r="D55" s="27"/>
    </row>
    <row r="56" spans="1:4" ht="12.75">
      <c r="A56" s="39">
        <v>306</v>
      </c>
      <c r="B56" s="25" t="s">
        <v>77</v>
      </c>
      <c r="C56" s="27">
        <v>1106307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3335850.7</v>
      </c>
      <c r="D58" s="27"/>
    </row>
    <row r="59" spans="1:4" ht="12.75">
      <c r="A59" s="39">
        <v>309</v>
      </c>
      <c r="B59" s="25" t="s">
        <v>133</v>
      </c>
      <c r="C59" s="30">
        <v>411336.75</v>
      </c>
      <c r="D59" s="27"/>
    </row>
    <row r="60" spans="1:4" ht="13.5" thickBot="1">
      <c r="A60" s="39">
        <v>310</v>
      </c>
      <c r="B60" s="25" t="s">
        <v>51</v>
      </c>
      <c r="C60" s="31"/>
      <c r="D60" s="27"/>
    </row>
    <row r="61" spans="1:4" ht="12.75">
      <c r="A61" s="25"/>
      <c r="B61" s="25"/>
      <c r="C61" s="27"/>
      <c r="D61" s="27"/>
    </row>
    <row r="62" spans="1:4" ht="13.5" thickBot="1">
      <c r="A62" s="7" t="s">
        <v>80</v>
      </c>
      <c r="B62" s="25"/>
      <c r="C62" s="27"/>
      <c r="D62" s="41">
        <f>SUM(C53:C60)</f>
        <v>26914349.84</v>
      </c>
    </row>
    <row r="63" spans="1:4" ht="12.75">
      <c r="A63" s="25"/>
      <c r="B63" s="25"/>
      <c r="C63" s="25"/>
      <c r="D63" s="25"/>
    </row>
    <row r="64" spans="1:4" ht="13.5" thickBot="1">
      <c r="A64" s="10" t="s">
        <v>117</v>
      </c>
      <c r="B64" s="6"/>
      <c r="C64" s="6"/>
      <c r="D64" s="13">
        <f>SUM(D23:D62)</f>
        <v>3053947226.7199993</v>
      </c>
    </row>
    <row r="65" spans="1:4" ht="13.5" thickTop="1">
      <c r="A65" s="25"/>
      <c r="B65" s="25"/>
      <c r="C65" s="25"/>
      <c r="D65" s="25"/>
    </row>
    <row r="66" spans="3:4" ht="12.75">
      <c r="C66" s="8"/>
      <c r="D66" s="8">
        <f>3053947226.72-D64</f>
        <v>0</v>
      </c>
    </row>
    <row r="76" ht="12.75">
      <c r="C76" s="45">
        <v>4607372.5</v>
      </c>
    </row>
    <row r="77" ht="12.75">
      <c r="C77" s="45">
        <v>11967342.15</v>
      </c>
    </row>
    <row r="78" ht="12.75">
      <c r="C78" s="45">
        <v>13352728.42</v>
      </c>
    </row>
    <row r="79" ht="12.75">
      <c r="C79" s="45">
        <v>998148.65</v>
      </c>
    </row>
    <row r="80" ht="12.75">
      <c r="C80" s="45">
        <v>33377250</v>
      </c>
    </row>
    <row r="81" ht="12.75">
      <c r="C81" s="45"/>
    </row>
    <row r="82" ht="12.75">
      <c r="C82" s="43">
        <f>SUM(C76:C81)</f>
        <v>64302841.72</v>
      </c>
    </row>
  </sheetData>
  <sheetProtection/>
  <mergeCells count="8">
    <mergeCell ref="A5:D5"/>
    <mergeCell ref="F5:I5"/>
    <mergeCell ref="F3:I3"/>
    <mergeCell ref="A1:D1"/>
    <mergeCell ref="A2:D2"/>
    <mergeCell ref="A3:D3"/>
    <mergeCell ref="F1:I1"/>
    <mergeCell ref="F2:I2"/>
  </mergeCells>
  <printOptions horizontalCentered="1" verticalCentered="1"/>
  <pageMargins left="0" right="0" top="0.984251968503937" bottom="0" header="0" footer="0"/>
  <pageSetup horizontalDpi="300" verticalDpi="300" orientation="portrait" paperSize="127" scale="85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6.140625" style="0" customWidth="1"/>
    <col min="2" max="2" width="31.8515625" style="0" customWidth="1"/>
    <col min="3" max="4" width="18.14062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148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3" ht="12.75">
      <c r="A7" s="2">
        <v>801</v>
      </c>
      <c r="B7" t="s">
        <v>149</v>
      </c>
      <c r="C7" s="3">
        <v>345901.2</v>
      </c>
    </row>
    <row r="8" spans="1:5" ht="12.75">
      <c r="A8" s="1" t="s">
        <v>150</v>
      </c>
      <c r="B8" t="s">
        <v>194</v>
      </c>
      <c r="C8" s="3">
        <v>1137080947.84</v>
      </c>
      <c r="D8" s="3"/>
      <c r="E8" s="3"/>
    </row>
    <row r="9" spans="1:5" ht="12.75">
      <c r="A9" s="1">
        <v>803</v>
      </c>
      <c r="B9" t="s">
        <v>4</v>
      </c>
      <c r="C9" s="3">
        <v>39621531.85</v>
      </c>
      <c r="D9" s="3"/>
      <c r="E9" s="3"/>
    </row>
    <row r="10" spans="1:5" ht="12.75">
      <c r="A10" s="1">
        <v>808</v>
      </c>
      <c r="B10" t="s">
        <v>6</v>
      </c>
      <c r="C10" s="9">
        <f>10346.27</f>
        <v>10346.27</v>
      </c>
      <c r="D10" s="3"/>
      <c r="E10" s="3"/>
    </row>
    <row r="11" spans="1:5" ht="13.5" thickBot="1">
      <c r="A11" s="1" t="s">
        <v>151</v>
      </c>
      <c r="B11" t="s">
        <v>152</v>
      </c>
      <c r="C11" s="4">
        <v>1017391.64</v>
      </c>
      <c r="D11" s="3"/>
      <c r="E11" s="3"/>
    </row>
    <row r="12" spans="1:5" ht="12.75">
      <c r="A12" s="1"/>
      <c r="C12" s="3"/>
      <c r="D12" s="3"/>
      <c r="E12" s="3"/>
    </row>
    <row r="13" spans="1:5" ht="12.75">
      <c r="A13" s="142" t="s">
        <v>7</v>
      </c>
      <c r="B13" s="142"/>
      <c r="C13" s="142"/>
      <c r="D13" s="3">
        <f>SUM(C7:C11)</f>
        <v>1178076118.8</v>
      </c>
      <c r="E13" s="3"/>
    </row>
    <row r="14" ht="12.75">
      <c r="A14" s="1"/>
    </row>
    <row r="15" ht="12.75">
      <c r="A15" s="1"/>
    </row>
    <row r="16" spans="1:3" ht="12.75">
      <c r="A16" s="142" t="s">
        <v>8</v>
      </c>
      <c r="B16" s="142"/>
      <c r="C16" s="142"/>
    </row>
    <row r="17" ht="12.75">
      <c r="A17" s="1"/>
    </row>
    <row r="18" spans="1:5" ht="12.75">
      <c r="A18" s="1" t="s">
        <v>9</v>
      </c>
      <c r="B18" t="s">
        <v>10</v>
      </c>
      <c r="C18" s="3">
        <v>353730520.93</v>
      </c>
      <c r="D18" s="3"/>
      <c r="E18" s="3"/>
    </row>
    <row r="19" spans="1:5" ht="12.75">
      <c r="A19" s="1" t="s">
        <v>11</v>
      </c>
      <c r="B19" t="s">
        <v>20</v>
      </c>
      <c r="C19" s="3">
        <v>98930438.83</v>
      </c>
      <c r="D19" s="3"/>
      <c r="E19" s="3"/>
    </row>
    <row r="20" spans="1:5" ht="12.75">
      <c r="A20" s="1" t="s">
        <v>12</v>
      </c>
      <c r="B20" t="s">
        <v>13</v>
      </c>
      <c r="C20" s="3">
        <v>8921769.77</v>
      </c>
      <c r="D20" s="3"/>
      <c r="E20" s="3"/>
    </row>
    <row r="21" spans="1:5" ht="12.75">
      <c r="A21" s="1" t="s">
        <v>14</v>
      </c>
      <c r="B21" t="s">
        <v>15</v>
      </c>
      <c r="C21" s="3">
        <v>108431367.37</v>
      </c>
      <c r="D21" s="3"/>
      <c r="E21" s="3"/>
    </row>
    <row r="22" spans="1:5" ht="12.75">
      <c r="A22" s="1" t="s">
        <v>16</v>
      </c>
      <c r="B22" t="s">
        <v>17</v>
      </c>
      <c r="C22" s="3">
        <v>42495.1</v>
      </c>
      <c r="D22" s="3"/>
      <c r="E22" s="3"/>
    </row>
    <row r="23" spans="1:5" ht="12.75">
      <c r="A23" s="1" t="s">
        <v>18</v>
      </c>
      <c r="B23" t="s">
        <v>19</v>
      </c>
      <c r="C23" s="3">
        <v>29233759.68</v>
      </c>
      <c r="D23" s="3"/>
      <c r="E23" s="3"/>
    </row>
    <row r="24" spans="1:5" ht="12.75">
      <c r="A24" s="2">
        <v>907</v>
      </c>
      <c r="B24" t="s">
        <v>21</v>
      </c>
      <c r="C24" s="9">
        <v>707276.67</v>
      </c>
      <c r="D24" s="3"/>
      <c r="E24" s="3"/>
    </row>
    <row r="25" spans="1:5" ht="13.5" thickBot="1">
      <c r="A25" s="2">
        <v>911</v>
      </c>
      <c r="B25" t="s">
        <v>22</v>
      </c>
      <c r="C25" s="4">
        <v>156</v>
      </c>
      <c r="D25" s="3"/>
      <c r="E25" s="3"/>
    </row>
    <row r="26" spans="3:5" ht="12.75">
      <c r="C26" s="3"/>
      <c r="D26" s="3"/>
      <c r="E26" s="3"/>
    </row>
    <row r="27" spans="1:5" ht="13.5" thickBot="1">
      <c r="A27" s="136" t="s">
        <v>23</v>
      </c>
      <c r="B27" s="136"/>
      <c r="C27" s="136"/>
      <c r="D27" s="4">
        <f>SUM(C18:C25)</f>
        <v>599997784.3499999</v>
      </c>
      <c r="E27" s="3"/>
    </row>
    <row r="28" spans="3:5" ht="12.75">
      <c r="C28" s="3"/>
      <c r="D28" s="3"/>
      <c r="E28" s="3"/>
    </row>
    <row r="29" spans="1:5" ht="13.5" thickBot="1">
      <c r="A29" s="136" t="s">
        <v>24</v>
      </c>
      <c r="B29" s="136"/>
      <c r="C29" s="136"/>
      <c r="D29" s="5">
        <f>+D13-D27</f>
        <v>578078334.45</v>
      </c>
      <c r="E29" s="3"/>
    </row>
    <row r="30" ht="13.5" thickTop="1"/>
    <row r="31" ht="12.75">
      <c r="D31" s="8"/>
    </row>
  </sheetData>
  <sheetProtection/>
  <mergeCells count="8">
    <mergeCell ref="A27:C27"/>
    <mergeCell ref="A29:C29"/>
    <mergeCell ref="A1:D1"/>
    <mergeCell ref="A2:D2"/>
    <mergeCell ref="A3:D3"/>
    <mergeCell ref="A5:C5"/>
    <mergeCell ref="A13:C13"/>
    <mergeCell ref="A16:C16"/>
  </mergeCells>
  <printOptions/>
  <pageMargins left="0.75" right="0.75" top="1" bottom="1" header="0" footer="0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E1">
      <selection activeCell="K31" sqref="K31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146</v>
      </c>
      <c r="B3" s="136"/>
      <c r="C3" s="136"/>
      <c r="D3" s="136"/>
      <c r="E3" s="24"/>
      <c r="F3" s="136" t="str">
        <f>+A3</f>
        <v>AL 31 DE MARZO DEL 2006</v>
      </c>
      <c r="G3" s="136"/>
      <c r="H3" s="136"/>
      <c r="I3" s="136"/>
    </row>
    <row r="4" spans="1:4" ht="12.75">
      <c r="A4" s="25"/>
      <c r="B4" s="25"/>
      <c r="C4" s="25"/>
      <c r="D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2673752.15</v>
      </c>
      <c r="D9" s="27"/>
      <c r="E9" s="28"/>
      <c r="F9" s="29">
        <v>400</v>
      </c>
      <c r="G9" t="s">
        <v>114</v>
      </c>
      <c r="H9" s="27">
        <v>39673.29</v>
      </c>
      <c r="I9" s="28"/>
    </row>
    <row r="10" spans="1:9" ht="12.75">
      <c r="A10" s="26" t="s">
        <v>30</v>
      </c>
      <c r="B10" s="25" t="s">
        <v>31</v>
      </c>
      <c r="C10" s="27">
        <v>555573096.16</v>
      </c>
      <c r="D10" s="27"/>
      <c r="E10" s="28"/>
      <c r="F10" s="29" t="s">
        <v>84</v>
      </c>
      <c r="G10" t="s">
        <v>85</v>
      </c>
      <c r="H10" s="27">
        <v>62481469.66</v>
      </c>
      <c r="I10" s="28"/>
    </row>
    <row r="11" spans="1:9" ht="12.75">
      <c r="A11" s="26" t="s">
        <v>110</v>
      </c>
      <c r="B11" s="25" t="s">
        <v>111</v>
      </c>
      <c r="C11" s="27">
        <v>1330000000</v>
      </c>
      <c r="D11" s="27"/>
      <c r="E11" s="28"/>
      <c r="F11" s="29" t="s">
        <v>86</v>
      </c>
      <c r="G11" t="s">
        <v>87</v>
      </c>
      <c r="H11" s="27">
        <v>69777413.42</v>
      </c>
      <c r="I11" s="28"/>
    </row>
    <row r="12" spans="1:9" ht="12.75">
      <c r="A12" s="26" t="s">
        <v>32</v>
      </c>
      <c r="B12" s="25" t="s">
        <v>33</v>
      </c>
      <c r="C12" s="27">
        <f>+C82</f>
        <v>64302841.72</v>
      </c>
      <c r="D12" s="27"/>
      <c r="E12" s="28"/>
      <c r="F12" s="29" t="s">
        <v>88</v>
      </c>
      <c r="G12" t="s">
        <v>89</v>
      </c>
      <c r="H12" s="30">
        <v>287300</v>
      </c>
      <c r="I12" s="28"/>
    </row>
    <row r="13" spans="1:8" ht="13.5" thickBot="1">
      <c r="A13" s="26" t="s">
        <v>34</v>
      </c>
      <c r="B13" s="25" t="s">
        <v>35</v>
      </c>
      <c r="C13" s="27">
        <v>-126618</v>
      </c>
      <c r="D13" s="27"/>
      <c r="E13" s="28"/>
      <c r="F13" s="2">
        <v>408</v>
      </c>
      <c r="G13" t="s">
        <v>147</v>
      </c>
      <c r="H13" s="31">
        <v>28661307.85</v>
      </c>
    </row>
    <row r="14" spans="1:9" ht="12.75">
      <c r="A14" s="26" t="s">
        <v>36</v>
      </c>
      <c r="B14" s="25" t="s">
        <v>37</v>
      </c>
      <c r="C14" s="27">
        <f>441483.81</f>
        <v>441483.81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44757975.3</v>
      </c>
      <c r="D15" s="27"/>
      <c r="E15" s="28"/>
      <c r="F15" s="32" t="s">
        <v>90</v>
      </c>
      <c r="H15" s="27"/>
      <c r="I15" s="33">
        <f>SUM(H9:H13)</f>
        <v>161247164.22</v>
      </c>
    </row>
    <row r="16" spans="1:9" ht="12.75">
      <c r="A16" s="26" t="s">
        <v>40</v>
      </c>
      <c r="B16" s="25" t="s">
        <v>41</v>
      </c>
      <c r="C16" s="27">
        <v>28314596.26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20723458.33</v>
      </c>
      <c r="D17" s="27"/>
      <c r="E17" s="28"/>
      <c r="F17" s="32" t="s">
        <v>91</v>
      </c>
      <c r="G17" s="34"/>
      <c r="H17" s="34"/>
      <c r="I17" s="35">
        <f>+I15</f>
        <v>161247164.22</v>
      </c>
      <c r="J17" s="44">
        <f>+I17/I32</f>
        <v>0.0549110157240101</v>
      </c>
    </row>
    <row r="18" spans="1:5" ht="12.75">
      <c r="A18" s="26" t="s">
        <v>112</v>
      </c>
      <c r="B18" s="25" t="s">
        <v>113</v>
      </c>
      <c r="C18" s="27">
        <v>5308233.32</v>
      </c>
      <c r="D18" s="27"/>
      <c r="E18" s="28"/>
    </row>
    <row r="19" spans="1:9" ht="12.75">
      <c r="A19" s="26" t="s">
        <v>137</v>
      </c>
      <c r="B19" s="25" t="s">
        <v>138</v>
      </c>
      <c r="C19" s="27">
        <v>523104.66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16521502.14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323549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2000493866.84</v>
      </c>
      <c r="I22" s="28"/>
    </row>
    <row r="23" spans="1:9" ht="12.75">
      <c r="A23" s="14" t="s">
        <v>46</v>
      </c>
      <c r="B23" s="25"/>
      <c r="C23" s="27"/>
      <c r="D23" s="38">
        <f>SUM(C9:C21)</f>
        <v>2069336974.85</v>
      </c>
      <c r="E23" s="28"/>
      <c r="F23" s="29" t="s">
        <v>97</v>
      </c>
      <c r="G23" t="s">
        <v>98</v>
      </c>
      <c r="H23" s="27">
        <v>1777789.01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578078334.45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1511370.75</v>
      </c>
    </row>
    <row r="27" spans="1:8" ht="13.5" thickBot="1">
      <c r="A27" s="26" t="s">
        <v>48</v>
      </c>
      <c r="B27" s="25" t="s">
        <v>49</v>
      </c>
      <c r="C27" s="27">
        <v>956467.36</v>
      </c>
      <c r="D27" s="27"/>
      <c r="E27" s="28"/>
      <c r="F27" s="29" t="s">
        <v>134</v>
      </c>
      <c r="G27" t="s">
        <v>135</v>
      </c>
      <c r="H27" s="31">
        <v>-364408.52</v>
      </c>
    </row>
    <row r="28" spans="1:5" ht="12.75">
      <c r="A28" s="26" t="s">
        <v>50</v>
      </c>
      <c r="B28" s="25" t="s">
        <v>51</v>
      </c>
      <c r="C28" s="27">
        <v>-805635.86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230585969.35</v>
      </c>
      <c r="D29" s="27"/>
      <c r="E29" s="28"/>
      <c r="F29" s="10" t="s">
        <v>106</v>
      </c>
      <c r="G29" s="6"/>
      <c r="H29" s="6"/>
      <c r="I29" s="19">
        <f>SUM(H22:H27)</f>
        <v>2775270437.8300004</v>
      </c>
    </row>
    <row r="30" spans="1:6" ht="12.75">
      <c r="A30" s="26" t="s">
        <v>53</v>
      </c>
      <c r="B30" s="25" t="s">
        <v>51</v>
      </c>
      <c r="C30" s="27">
        <v>-92803662.64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167987566.26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-97516311.51</v>
      </c>
      <c r="D32" s="27"/>
      <c r="E32" s="28"/>
      <c r="F32" s="10" t="s">
        <v>107</v>
      </c>
      <c r="G32" s="6"/>
      <c r="H32" s="6"/>
      <c r="I32" s="13">
        <f>+I17+I29</f>
        <v>2936517602.05</v>
      </c>
    </row>
    <row r="33" spans="1:5" ht="13.5" thickTop="1">
      <c r="A33" s="26" t="s">
        <v>58</v>
      </c>
      <c r="B33" s="25" t="s">
        <v>59</v>
      </c>
      <c r="C33" s="27">
        <v>96465447.2</v>
      </c>
      <c r="D33" s="27"/>
      <c r="E33" s="28"/>
    </row>
    <row r="34" spans="1:9" ht="12.75">
      <c r="A34" s="26" t="s">
        <v>60</v>
      </c>
      <c r="B34" s="25" t="s">
        <v>51</v>
      </c>
      <c r="C34" s="27">
        <v>-35918639.43</v>
      </c>
      <c r="D34" s="27"/>
      <c r="E34" s="28"/>
      <c r="I34" s="8">
        <f>+D64-I32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-41013139.3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166105676.62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-51834403.65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882461.88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-365551.83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552818668.59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-464145049.44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49175496.27</v>
      </c>
      <c r="D46" s="25"/>
    </row>
    <row r="47" spans="1:4" ht="13.5" thickBot="1">
      <c r="A47" s="39">
        <v>225</v>
      </c>
      <c r="B47" s="25" t="s">
        <v>51</v>
      </c>
      <c r="C47" s="31">
        <v>-18229629.63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841238687.4999998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6332821.32</v>
      </c>
      <c r="D53" s="27"/>
    </row>
    <row r="54" spans="1:4" ht="12.75">
      <c r="A54" s="39">
        <v>303</v>
      </c>
      <c r="B54" s="25" t="s">
        <v>51</v>
      </c>
      <c r="C54" s="27">
        <v>-4104594.86</v>
      </c>
      <c r="D54" s="27"/>
    </row>
    <row r="55" spans="1:4" ht="12.75">
      <c r="A55" s="39">
        <v>304</v>
      </c>
      <c r="B55" s="25" t="s">
        <v>76</v>
      </c>
      <c r="C55" s="27">
        <v>882178.56</v>
      </c>
      <c r="D55" s="27"/>
    </row>
    <row r="56" spans="1:4" ht="12.75">
      <c r="A56" s="39">
        <v>306</v>
      </c>
      <c r="B56" s="25" t="s">
        <v>77</v>
      </c>
      <c r="C56" s="27">
        <v>1106307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2490017.95</v>
      </c>
      <c r="D58" s="27"/>
    </row>
    <row r="59" spans="1:4" ht="12.75">
      <c r="A59" s="39">
        <v>309</v>
      </c>
      <c r="B59" s="25" t="s">
        <v>133</v>
      </c>
      <c r="C59" s="30">
        <v>411336.75</v>
      </c>
      <c r="D59" s="27"/>
    </row>
    <row r="60" spans="1:4" ht="13.5" thickBot="1">
      <c r="A60" s="39">
        <v>310</v>
      </c>
      <c r="B60" s="25" t="s">
        <v>51</v>
      </c>
      <c r="C60" s="31">
        <v>-7477.56</v>
      </c>
      <c r="D60" s="27"/>
    </row>
    <row r="61" spans="1:4" ht="12.75">
      <c r="A61" s="25"/>
      <c r="B61" s="25"/>
      <c r="C61" s="27"/>
      <c r="D61" s="27"/>
    </row>
    <row r="62" spans="1:4" ht="13.5" thickBot="1">
      <c r="A62" s="7" t="s">
        <v>80</v>
      </c>
      <c r="B62" s="25"/>
      <c r="C62" s="27"/>
      <c r="D62" s="41">
        <f>SUM(C53:C60)</f>
        <v>25941939.7</v>
      </c>
    </row>
    <row r="63" spans="1:4" ht="12.75">
      <c r="A63" s="25"/>
      <c r="B63" s="25"/>
      <c r="C63" s="25"/>
      <c r="D63" s="25"/>
    </row>
    <row r="64" spans="1:4" ht="13.5" thickBot="1">
      <c r="A64" s="10" t="s">
        <v>117</v>
      </c>
      <c r="B64" s="6"/>
      <c r="C64" s="6"/>
      <c r="D64" s="13">
        <f>SUM(D23:D62)</f>
        <v>2936517602.049999</v>
      </c>
    </row>
    <row r="65" spans="1:4" ht="13.5" thickTop="1">
      <c r="A65" s="25"/>
      <c r="B65" s="25"/>
      <c r="C65" s="25"/>
      <c r="D65" s="25"/>
    </row>
    <row r="66" spans="3:4" ht="12.75">
      <c r="C66" s="8"/>
      <c r="D66" s="8"/>
    </row>
    <row r="76" ht="12.75">
      <c r="C76" s="42">
        <v>4607372.5</v>
      </c>
    </row>
    <row r="77" ht="12.75">
      <c r="C77" s="42">
        <v>11967342.15</v>
      </c>
    </row>
    <row r="78" ht="12.75">
      <c r="C78" s="42">
        <v>13352728.42</v>
      </c>
    </row>
    <row r="79" ht="12.75">
      <c r="C79" s="42">
        <v>998148.65</v>
      </c>
    </row>
    <row r="80" ht="12.75">
      <c r="C80" s="42">
        <v>33377250</v>
      </c>
    </row>
    <row r="81" ht="12.75">
      <c r="C81" s="42"/>
    </row>
    <row r="82" ht="12.75">
      <c r="C82" s="43">
        <f>SUM(C76:C81)</f>
        <v>64302841.72</v>
      </c>
    </row>
  </sheetData>
  <sheetProtection/>
  <mergeCells count="8">
    <mergeCell ref="A5:D5"/>
    <mergeCell ref="F5:I5"/>
    <mergeCell ref="F3:I3"/>
    <mergeCell ref="A1:D1"/>
    <mergeCell ref="A2:D2"/>
    <mergeCell ref="A3:D3"/>
    <mergeCell ref="F1:I1"/>
    <mergeCell ref="F2:I2"/>
  </mergeCells>
  <printOptions horizontalCentered="1" verticalCentered="1"/>
  <pageMargins left="0" right="0" top="0.984251968503937" bottom="0" header="0" footer="0"/>
  <pageSetup horizontalDpi="300" verticalDpi="300" orientation="portrait" paperSize="127" scale="85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6.140625" style="0" customWidth="1"/>
    <col min="2" max="2" width="33.421875" style="0" customWidth="1"/>
    <col min="3" max="4" width="18.14062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143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5" ht="12.75">
      <c r="A7" s="1">
        <v>801</v>
      </c>
      <c r="B7" t="s">
        <v>194</v>
      </c>
      <c r="C7" s="3">
        <v>2151567706.04</v>
      </c>
      <c r="D7" s="3"/>
      <c r="E7" s="3"/>
    </row>
    <row r="8" spans="1:5" ht="12.75">
      <c r="A8" s="1">
        <v>803</v>
      </c>
      <c r="B8" t="s">
        <v>4</v>
      </c>
      <c r="C8" s="3">
        <v>147640643.79</v>
      </c>
      <c r="D8" s="3"/>
      <c r="E8" s="3"/>
    </row>
    <row r="9" spans="1:5" ht="12.75">
      <c r="A9" s="1" t="s">
        <v>153</v>
      </c>
      <c r="B9" t="s">
        <v>154</v>
      </c>
      <c r="C9" s="3">
        <v>2000001.44</v>
      </c>
      <c r="D9" s="3"/>
      <c r="E9" s="3"/>
    </row>
    <row r="10" spans="1:5" ht="13.5" thickBot="1">
      <c r="A10" s="1">
        <v>808</v>
      </c>
      <c r="B10" t="s">
        <v>6</v>
      </c>
      <c r="C10" s="4">
        <f>6093507.17</f>
        <v>6093507.17</v>
      </c>
      <c r="D10" s="3"/>
      <c r="E10" s="3"/>
    </row>
    <row r="11" spans="1:5" ht="12.75">
      <c r="A11" s="1"/>
      <c r="C11" s="3"/>
      <c r="D11" s="3"/>
      <c r="E11" s="3"/>
    </row>
    <row r="12" spans="1:5" ht="12.75">
      <c r="A12" s="142" t="s">
        <v>7</v>
      </c>
      <c r="B12" s="142"/>
      <c r="C12" s="142"/>
      <c r="D12" s="3">
        <f>SUM(C7:C10)</f>
        <v>2307301858.44</v>
      </c>
      <c r="E12" s="3"/>
    </row>
    <row r="13" ht="12.75">
      <c r="A13" s="1"/>
    </row>
    <row r="14" ht="12.75">
      <c r="A14" s="1"/>
    </row>
    <row r="15" spans="1:3" ht="12.75">
      <c r="A15" s="142" t="s">
        <v>8</v>
      </c>
      <c r="B15" s="142"/>
      <c r="C15" s="142"/>
    </row>
    <row r="16" ht="12.75">
      <c r="A16" s="1"/>
    </row>
    <row r="17" spans="1:5" ht="12.75">
      <c r="A17" s="1" t="s">
        <v>9</v>
      </c>
      <c r="B17" t="s">
        <v>10</v>
      </c>
      <c r="C17" s="3">
        <v>1295915598.58</v>
      </c>
      <c r="D17" s="3"/>
      <c r="E17" s="3"/>
    </row>
    <row r="18" spans="1:5" ht="12.75">
      <c r="A18" s="1" t="s">
        <v>11</v>
      </c>
      <c r="B18" t="s">
        <v>20</v>
      </c>
      <c r="C18" s="3">
        <v>279962349.86</v>
      </c>
      <c r="D18" s="3"/>
      <c r="E18" s="3"/>
    </row>
    <row r="19" spans="1:5" ht="12.75">
      <c r="A19" s="1" t="s">
        <v>12</v>
      </c>
      <c r="B19" t="s">
        <v>13</v>
      </c>
      <c r="C19" s="3">
        <v>64705157.56</v>
      </c>
      <c r="D19" s="3"/>
      <c r="E19" s="3"/>
    </row>
    <row r="20" spans="1:5" ht="12.75">
      <c r="A20" s="1" t="s">
        <v>14</v>
      </c>
      <c r="B20" t="s">
        <v>15</v>
      </c>
      <c r="C20" s="3">
        <v>439073831.94</v>
      </c>
      <c r="D20" s="3"/>
      <c r="E20" s="3"/>
    </row>
    <row r="21" spans="1:5" ht="12.75">
      <c r="A21" s="1" t="s">
        <v>16</v>
      </c>
      <c r="B21" t="s">
        <v>17</v>
      </c>
      <c r="C21" s="3">
        <v>13710</v>
      </c>
      <c r="D21" s="3"/>
      <c r="E21" s="3"/>
    </row>
    <row r="22" spans="1:5" ht="12.75">
      <c r="A22" s="1" t="s">
        <v>18</v>
      </c>
      <c r="B22" t="s">
        <v>19</v>
      </c>
      <c r="C22" s="3">
        <v>140038456.18</v>
      </c>
      <c r="D22" s="3"/>
      <c r="E22" s="3"/>
    </row>
    <row r="23" spans="1:5" ht="12.75">
      <c r="A23" s="2">
        <v>907</v>
      </c>
      <c r="B23" t="s">
        <v>21</v>
      </c>
      <c r="C23" s="9">
        <v>74229.1</v>
      </c>
      <c r="D23" s="3"/>
      <c r="E23" s="3"/>
    </row>
    <row r="24" spans="1:5" ht="13.5" thickBot="1">
      <c r="A24" s="2">
        <v>911</v>
      </c>
      <c r="B24" t="s">
        <v>22</v>
      </c>
      <c r="C24" s="4">
        <v>3490.9</v>
      </c>
      <c r="D24" s="3"/>
      <c r="E24" s="3"/>
    </row>
    <row r="25" spans="3:5" ht="12.75">
      <c r="C25" s="3"/>
      <c r="D25" s="3"/>
      <c r="E25" s="3"/>
    </row>
    <row r="26" spans="1:5" ht="13.5" thickBot="1">
      <c r="A26" s="136" t="s">
        <v>23</v>
      </c>
      <c r="B26" s="136"/>
      <c r="C26" s="136"/>
      <c r="D26" s="4">
        <f>SUM(C17:C24)</f>
        <v>2219786824.12</v>
      </c>
      <c r="E26" s="3"/>
    </row>
    <row r="27" spans="3:5" ht="12.75">
      <c r="C27" s="3"/>
      <c r="D27" s="3"/>
      <c r="E27" s="3"/>
    </row>
    <row r="28" spans="1:5" ht="13.5" thickBot="1">
      <c r="A28" s="136" t="s">
        <v>24</v>
      </c>
      <c r="B28" s="136"/>
      <c r="C28" s="136"/>
      <c r="D28" s="5">
        <f>+D12-D26</f>
        <v>87515034.32000017</v>
      </c>
      <c r="E28" s="3"/>
    </row>
    <row r="29" ht="13.5" thickTop="1"/>
    <row r="30" ht="12.75">
      <c r="D30" s="8"/>
    </row>
  </sheetData>
  <sheetProtection/>
  <mergeCells count="8">
    <mergeCell ref="A26:C26"/>
    <mergeCell ref="A28:C28"/>
    <mergeCell ref="A1:D1"/>
    <mergeCell ref="A2:D2"/>
    <mergeCell ref="A3:D3"/>
    <mergeCell ref="A5:C5"/>
    <mergeCell ref="A12:C12"/>
    <mergeCell ref="A15:C15"/>
  </mergeCells>
  <printOptions/>
  <pageMargins left="0.75" right="0.75" top="1" bottom="1" header="0" footer="0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43">
      <selection activeCell="C69" sqref="C69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136"/>
      <c r="F2" s="136"/>
      <c r="G2" s="136"/>
      <c r="H2" s="136"/>
      <c r="I2" s="136"/>
    </row>
    <row r="3" spans="1:9" ht="12.75">
      <c r="A3" s="136" t="s">
        <v>142</v>
      </c>
      <c r="B3" s="136"/>
      <c r="C3" s="136"/>
      <c r="D3" s="136"/>
      <c r="E3" s="136"/>
      <c r="F3" s="136"/>
      <c r="G3" s="136"/>
      <c r="H3" s="136"/>
      <c r="I3" s="136"/>
    </row>
    <row r="5" spans="1:8" ht="12.75">
      <c r="A5" s="136" t="s">
        <v>115</v>
      </c>
      <c r="B5" s="136"/>
      <c r="C5" s="136"/>
      <c r="F5" s="136" t="s">
        <v>105</v>
      </c>
      <c r="G5" s="136"/>
      <c r="H5" s="136"/>
    </row>
    <row r="7" spans="1:6" ht="12.75">
      <c r="A7" s="7" t="s">
        <v>27</v>
      </c>
      <c r="F7" s="7" t="s">
        <v>81</v>
      </c>
    </row>
    <row r="9" spans="1:9" ht="12.75">
      <c r="A9" s="1" t="s">
        <v>29</v>
      </c>
      <c r="B9" t="s">
        <v>28</v>
      </c>
      <c r="C9" s="3">
        <v>8206080.35</v>
      </c>
      <c r="D9" s="3"/>
      <c r="E9" s="3"/>
      <c r="F9" s="16">
        <v>400</v>
      </c>
      <c r="G9" t="s">
        <v>114</v>
      </c>
      <c r="H9" s="3">
        <v>47099.44</v>
      </c>
      <c r="I9" s="3"/>
    </row>
    <row r="10" spans="1:9" ht="12.75">
      <c r="A10" s="1" t="s">
        <v>30</v>
      </c>
      <c r="B10" t="s">
        <v>31</v>
      </c>
      <c r="C10" s="3">
        <v>557482570.28</v>
      </c>
      <c r="D10" s="3"/>
      <c r="E10" s="3"/>
      <c r="F10" s="16" t="s">
        <v>82</v>
      </c>
      <c r="G10" t="s">
        <v>83</v>
      </c>
      <c r="H10" s="3"/>
      <c r="I10" s="3"/>
    </row>
    <row r="11" spans="1:8" ht="12.75">
      <c r="A11" s="1" t="s">
        <v>110</v>
      </c>
      <c r="B11" t="s">
        <v>111</v>
      </c>
      <c r="C11" s="3">
        <v>900016369.93</v>
      </c>
      <c r="D11" s="3"/>
      <c r="E11" s="3"/>
      <c r="F11" s="2">
        <v>402</v>
      </c>
      <c r="G11" t="s">
        <v>121</v>
      </c>
      <c r="H11" s="3"/>
    </row>
    <row r="12" spans="1:9" ht="12.75">
      <c r="A12" s="1" t="s">
        <v>32</v>
      </c>
      <c r="B12" t="s">
        <v>33</v>
      </c>
      <c r="C12" s="3">
        <v>61083413.69</v>
      </c>
      <c r="D12" s="3"/>
      <c r="E12" s="3"/>
      <c r="F12" s="16" t="s">
        <v>84</v>
      </c>
      <c r="G12" t="s">
        <v>85</v>
      </c>
      <c r="H12" s="3">
        <v>166916179.21</v>
      </c>
      <c r="I12" s="3"/>
    </row>
    <row r="13" spans="1:9" ht="12.75">
      <c r="A13" s="1" t="s">
        <v>34</v>
      </c>
      <c r="B13" t="s">
        <v>35</v>
      </c>
      <c r="C13" s="3">
        <v>-126462</v>
      </c>
      <c r="D13" s="3"/>
      <c r="E13" s="3"/>
      <c r="F13" s="16" t="s">
        <v>86</v>
      </c>
      <c r="G13" t="s">
        <v>87</v>
      </c>
      <c r="H13" s="3">
        <v>128033021.12</v>
      </c>
      <c r="I13" s="3"/>
    </row>
    <row r="14" spans="1:9" ht="12.75">
      <c r="A14" s="1" t="s">
        <v>36</v>
      </c>
      <c r="B14" t="s">
        <v>37</v>
      </c>
      <c r="C14" s="3">
        <v>489595.43</v>
      </c>
      <c r="D14" s="3"/>
      <c r="E14" s="3"/>
      <c r="F14" s="16" t="s">
        <v>88</v>
      </c>
      <c r="G14" t="s">
        <v>89</v>
      </c>
      <c r="H14" s="9">
        <v>1084365</v>
      </c>
      <c r="I14" s="3"/>
    </row>
    <row r="15" spans="1:8" ht="13.5" thickBot="1">
      <c r="A15" s="1" t="s">
        <v>38</v>
      </c>
      <c r="B15" t="s">
        <v>39</v>
      </c>
      <c r="C15" s="3">
        <v>41524000</v>
      </c>
      <c r="D15" s="3"/>
      <c r="E15" s="3"/>
      <c r="F15" s="2">
        <v>408</v>
      </c>
      <c r="G15" t="s">
        <v>122</v>
      </c>
      <c r="H15" s="4">
        <v>4044527.7</v>
      </c>
    </row>
    <row r="16" spans="1:9" ht="12.75">
      <c r="A16" s="1" t="s">
        <v>40</v>
      </c>
      <c r="B16" t="s">
        <v>41</v>
      </c>
      <c r="C16" s="3">
        <v>28162051.39</v>
      </c>
      <c r="D16" s="3"/>
      <c r="E16" s="3"/>
      <c r="F16" s="16"/>
      <c r="H16" s="3"/>
      <c r="I16" s="3"/>
    </row>
    <row r="17" spans="1:9" ht="13.5" thickBot="1">
      <c r="A17" s="1" t="s">
        <v>42</v>
      </c>
      <c r="B17" t="s">
        <v>43</v>
      </c>
      <c r="C17" s="3">
        <v>4370178.84</v>
      </c>
      <c r="D17" s="3"/>
      <c r="E17" s="3"/>
      <c r="F17" s="23" t="s">
        <v>90</v>
      </c>
      <c r="H17" s="3"/>
      <c r="I17" s="20">
        <f>SUM(H9:H15)</f>
        <v>300125192.46999997</v>
      </c>
    </row>
    <row r="18" spans="1:9" ht="12.75">
      <c r="A18" s="1" t="s">
        <v>112</v>
      </c>
      <c r="B18" t="s">
        <v>113</v>
      </c>
      <c r="C18" s="3">
        <v>848300.35</v>
      </c>
      <c r="D18" s="3"/>
      <c r="E18" s="3"/>
      <c r="F18" s="16"/>
      <c r="H18" s="3"/>
      <c r="I18" s="3"/>
    </row>
    <row r="19" spans="1:9" ht="12.75">
      <c r="A19" s="1" t="s">
        <v>137</v>
      </c>
      <c r="B19" t="s">
        <v>138</v>
      </c>
      <c r="C19" s="3">
        <v>731010.44</v>
      </c>
      <c r="D19" s="3"/>
      <c r="E19" s="3"/>
      <c r="F19" s="143" t="s">
        <v>91</v>
      </c>
      <c r="G19" s="143"/>
      <c r="H19" s="143"/>
      <c r="I19" s="18">
        <f>+I17</f>
        <v>300125192.46999997</v>
      </c>
    </row>
    <row r="20" spans="1:5" ht="12.75">
      <c r="A20" s="1" t="s">
        <v>44</v>
      </c>
      <c r="B20" t="s">
        <v>45</v>
      </c>
      <c r="C20" s="3">
        <v>10946714.81</v>
      </c>
      <c r="D20" s="3"/>
      <c r="E20" s="3"/>
    </row>
    <row r="21" spans="1:9" ht="13.5" thickBot="1">
      <c r="A21" s="1" t="s">
        <v>127</v>
      </c>
      <c r="B21" t="s">
        <v>128</v>
      </c>
      <c r="C21" s="4">
        <v>323549</v>
      </c>
      <c r="E21" s="3"/>
      <c r="G21" s="7"/>
      <c r="H21" s="3"/>
      <c r="I21" s="3"/>
    </row>
    <row r="22" spans="1:9" ht="12.75">
      <c r="A22" s="1"/>
      <c r="C22" s="3"/>
      <c r="D22" s="3"/>
      <c r="E22" s="3"/>
      <c r="F22" s="143" t="s">
        <v>92</v>
      </c>
      <c r="G22" s="143"/>
      <c r="H22" s="143"/>
      <c r="I22" s="3"/>
    </row>
    <row r="23" spans="1:9" ht="12.75">
      <c r="A23" s="14" t="s">
        <v>46</v>
      </c>
      <c r="C23" s="3"/>
      <c r="D23" s="15">
        <f>SUM(C9:C21)</f>
        <v>1614057372.51</v>
      </c>
      <c r="E23" s="3"/>
      <c r="F23" s="16"/>
      <c r="H23" s="3"/>
      <c r="I23" s="3"/>
    </row>
    <row r="24" spans="1:9" ht="12.75">
      <c r="A24" s="1"/>
      <c r="C24" s="3"/>
      <c r="D24" s="3">
        <f>1614057372.51-D23</f>
        <v>0</v>
      </c>
      <c r="E24" s="3"/>
      <c r="F24" s="16" t="s">
        <v>95</v>
      </c>
      <c r="G24" t="s">
        <v>96</v>
      </c>
      <c r="H24" s="3">
        <v>1924261836.78</v>
      </c>
      <c r="I24" s="3"/>
    </row>
    <row r="25" spans="1:9" ht="12.75">
      <c r="A25" s="14" t="s">
        <v>47</v>
      </c>
      <c r="C25" s="3"/>
      <c r="D25" s="3"/>
      <c r="E25" s="3"/>
      <c r="F25" s="16" t="s">
        <v>97</v>
      </c>
      <c r="G25" t="s">
        <v>98</v>
      </c>
      <c r="H25" s="3">
        <v>1777789.01</v>
      </c>
      <c r="I25" s="3"/>
    </row>
    <row r="26" spans="1:9" ht="12.75">
      <c r="A26" s="1"/>
      <c r="C26" s="3"/>
      <c r="D26" s="3"/>
      <c r="E26" s="3"/>
      <c r="F26" s="16" t="s">
        <v>99</v>
      </c>
      <c r="G26" t="s">
        <v>100</v>
      </c>
      <c r="H26" s="3">
        <v>193773485.3</v>
      </c>
      <c r="I26" s="3"/>
    </row>
    <row r="27" spans="1:8" ht="12.75">
      <c r="A27" s="1" t="s">
        <v>48</v>
      </c>
      <c r="B27" t="s">
        <v>49</v>
      </c>
      <c r="C27" s="3">
        <v>956467.36</v>
      </c>
      <c r="D27" s="3"/>
      <c r="E27" s="3"/>
      <c r="F27" s="16" t="s">
        <v>101</v>
      </c>
      <c r="G27" t="s">
        <v>102</v>
      </c>
      <c r="H27" s="3">
        <v>87515034.32</v>
      </c>
    </row>
    <row r="28" spans="1:8" ht="12.75">
      <c r="A28" s="1" t="s">
        <v>50</v>
      </c>
      <c r="B28" t="s">
        <v>51</v>
      </c>
      <c r="C28" s="3">
        <v>-786096.67</v>
      </c>
      <c r="D28" s="3"/>
      <c r="E28" s="3"/>
      <c r="F28" s="16" t="s">
        <v>103</v>
      </c>
      <c r="G28" t="s">
        <v>104</v>
      </c>
      <c r="H28" s="9">
        <v>10799262.09</v>
      </c>
    </row>
    <row r="29" spans="1:8" ht="13.5" thickBot="1">
      <c r="A29" s="1" t="s">
        <v>52</v>
      </c>
      <c r="B29" t="s">
        <v>54</v>
      </c>
      <c r="C29" s="3">
        <v>230046572.92</v>
      </c>
      <c r="D29" s="3"/>
      <c r="E29" s="3"/>
      <c r="F29" s="16" t="s">
        <v>134</v>
      </c>
      <c r="G29" t="s">
        <v>135</v>
      </c>
      <c r="H29" s="22">
        <v>2534513.8</v>
      </c>
    </row>
    <row r="30" spans="1:5" ht="12.75">
      <c r="A30" s="1" t="s">
        <v>53</v>
      </c>
      <c r="B30" t="s">
        <v>51</v>
      </c>
      <c r="C30" s="3">
        <v>-87186158.79</v>
      </c>
      <c r="D30" s="3"/>
      <c r="E30" s="3"/>
    </row>
    <row r="31" spans="1:9" ht="13.5" thickBot="1">
      <c r="A31" s="1" t="s">
        <v>55</v>
      </c>
      <c r="B31" t="s">
        <v>56</v>
      </c>
      <c r="C31" s="3">
        <v>167900106.52</v>
      </c>
      <c r="D31" s="3"/>
      <c r="E31" s="3"/>
      <c r="F31" s="136" t="s">
        <v>106</v>
      </c>
      <c r="G31" s="136"/>
      <c r="H31" s="136"/>
      <c r="I31" s="19">
        <f>SUM(H24:H29)</f>
        <v>2220661921.3</v>
      </c>
    </row>
    <row r="32" spans="1:6" ht="12.75">
      <c r="A32" s="1" t="s">
        <v>57</v>
      </c>
      <c r="B32" t="s">
        <v>51</v>
      </c>
      <c r="C32" s="3">
        <v>-94474834.23</v>
      </c>
      <c r="D32" s="3"/>
      <c r="E32" s="3"/>
      <c r="F32" s="3"/>
    </row>
    <row r="33" spans="1:6" ht="12.75">
      <c r="A33" s="1" t="s">
        <v>58</v>
      </c>
      <c r="B33" t="s">
        <v>59</v>
      </c>
      <c r="C33" s="3">
        <v>96465447.2</v>
      </c>
      <c r="D33" s="3"/>
      <c r="E33" s="3"/>
      <c r="F33" s="3"/>
    </row>
    <row r="34" spans="1:9" ht="13.5" thickBot="1">
      <c r="A34" s="1" t="s">
        <v>60</v>
      </c>
      <c r="B34" t="s">
        <v>51</v>
      </c>
      <c r="C34" s="3">
        <v>-33732584.13</v>
      </c>
      <c r="D34" s="3"/>
      <c r="E34" s="3"/>
      <c r="F34" s="136" t="s">
        <v>107</v>
      </c>
      <c r="G34" s="136"/>
      <c r="H34" s="136"/>
      <c r="I34" s="13">
        <f>+I19+I31</f>
        <v>2520787113.77</v>
      </c>
    </row>
    <row r="35" spans="1:5" ht="13.5" thickTop="1">
      <c r="A35" s="1" t="s">
        <v>61</v>
      </c>
      <c r="B35" t="s">
        <v>62</v>
      </c>
      <c r="C35" s="3">
        <v>164465097.26</v>
      </c>
      <c r="D35" s="3"/>
      <c r="E35" s="3"/>
    </row>
    <row r="36" spans="1:9" ht="12.75">
      <c r="A36" s="1" t="s">
        <v>63</v>
      </c>
      <c r="B36" t="s">
        <v>51</v>
      </c>
      <c r="C36" s="3">
        <v>-40229521.06</v>
      </c>
      <c r="D36" s="3"/>
      <c r="E36" s="3"/>
      <c r="I36" s="8">
        <f>+D65-I34</f>
        <v>0</v>
      </c>
    </row>
    <row r="37" spans="1:5" ht="12.75">
      <c r="A37" s="1" t="s">
        <v>64</v>
      </c>
      <c r="B37" t="s">
        <v>65</v>
      </c>
      <c r="C37" s="3">
        <v>36158361.9</v>
      </c>
      <c r="D37" s="3"/>
      <c r="E37" s="3"/>
    </row>
    <row r="38" spans="1:6" ht="12.75">
      <c r="A38" s="1" t="s">
        <v>66</v>
      </c>
      <c r="B38" t="s">
        <v>67</v>
      </c>
      <c r="C38" s="3">
        <v>166105676.62</v>
      </c>
      <c r="D38" s="3"/>
      <c r="E38" s="3"/>
      <c r="F38" s="3"/>
    </row>
    <row r="39" spans="1:6" ht="12.75">
      <c r="A39" s="1" t="s">
        <v>68</v>
      </c>
      <c r="B39" t="s">
        <v>51</v>
      </c>
      <c r="C39" s="3">
        <v>-49856354.79</v>
      </c>
      <c r="D39" s="3"/>
      <c r="E39" s="3"/>
      <c r="F39" s="3"/>
    </row>
    <row r="40" spans="1:6" ht="12.75">
      <c r="A40" s="1" t="s">
        <v>139</v>
      </c>
      <c r="B40" t="s">
        <v>140</v>
      </c>
      <c r="C40" s="3">
        <v>105960</v>
      </c>
      <c r="D40" s="3"/>
      <c r="E40" s="3"/>
      <c r="F40" s="3"/>
    </row>
    <row r="41" spans="1:6" ht="12.75">
      <c r="A41" s="2">
        <v>216</v>
      </c>
      <c r="B41" t="s">
        <v>69</v>
      </c>
      <c r="C41" s="3">
        <v>882461.88</v>
      </c>
      <c r="D41" s="3"/>
      <c r="E41" s="3"/>
      <c r="F41" s="3"/>
    </row>
    <row r="42" spans="1:6" ht="12.75">
      <c r="A42" s="2">
        <v>217</v>
      </c>
      <c r="B42" t="s">
        <v>51</v>
      </c>
      <c r="C42" s="3">
        <v>-341127.99</v>
      </c>
      <c r="D42" s="3"/>
      <c r="E42" s="3"/>
      <c r="F42" s="3"/>
    </row>
    <row r="43" spans="1:6" ht="12.75">
      <c r="A43" s="2">
        <v>218</v>
      </c>
      <c r="B43" t="s">
        <v>70</v>
      </c>
      <c r="C43" s="3">
        <v>553165373.85</v>
      </c>
      <c r="D43" s="3"/>
      <c r="E43" s="3"/>
      <c r="F43" s="3"/>
    </row>
    <row r="44" spans="1:6" ht="12.75">
      <c r="A44" s="2">
        <v>219</v>
      </c>
      <c r="B44" t="s">
        <v>51</v>
      </c>
      <c r="C44" s="3">
        <v>-453140481.87</v>
      </c>
      <c r="D44" s="3"/>
      <c r="E44" s="3"/>
      <c r="F44" s="3"/>
    </row>
    <row r="45" spans="1:4" ht="12.75">
      <c r="A45" s="2">
        <v>223</v>
      </c>
      <c r="B45" t="s">
        <v>71</v>
      </c>
      <c r="C45" s="3">
        <v>178163538.1</v>
      </c>
      <c r="D45" s="3"/>
    </row>
    <row r="46" spans="1:3" ht="12.75">
      <c r="A46" s="2">
        <v>224</v>
      </c>
      <c r="B46" t="s">
        <v>72</v>
      </c>
      <c r="C46" s="3">
        <v>49005731.85</v>
      </c>
    </row>
    <row r="47" spans="1:3" ht="13.5" thickBot="1">
      <c r="A47" s="2">
        <v>225</v>
      </c>
      <c r="B47" t="s">
        <v>51</v>
      </c>
      <c r="C47" s="4">
        <v>-14365909.08</v>
      </c>
    </row>
    <row r="48" spans="1:3" ht="12.75">
      <c r="A48" s="6"/>
      <c r="C48" s="9"/>
    </row>
    <row r="49" spans="1:4" ht="12.75">
      <c r="A49" s="10" t="s">
        <v>73</v>
      </c>
      <c r="D49" s="11">
        <f>SUM(C27:C47)</f>
        <v>869307726.8499999</v>
      </c>
    </row>
    <row r="50" spans="1:4" ht="12.75">
      <c r="A50" s="2"/>
      <c r="D50" s="8">
        <f>869307726.85-D49</f>
        <v>0</v>
      </c>
    </row>
    <row r="51" ht="12.75">
      <c r="A51" s="7" t="s">
        <v>136</v>
      </c>
    </row>
    <row r="52" ht="12.75">
      <c r="A52" s="7"/>
    </row>
    <row r="53" spans="1:7" ht="12.75">
      <c r="A53" s="2">
        <v>301</v>
      </c>
      <c r="B53" t="s">
        <v>141</v>
      </c>
      <c r="C53" s="3">
        <v>77200</v>
      </c>
      <c r="G53" s="8"/>
    </row>
    <row r="54" spans="1:7" ht="12.75">
      <c r="A54" s="2">
        <v>302</v>
      </c>
      <c r="B54" t="s">
        <v>75</v>
      </c>
      <c r="C54" s="3">
        <v>6320181.32</v>
      </c>
      <c r="D54" s="3"/>
      <c r="G54" s="8"/>
    </row>
    <row r="55" spans="1:7" ht="12.75">
      <c r="A55" s="2">
        <v>303</v>
      </c>
      <c r="B55" t="s">
        <v>51</v>
      </c>
      <c r="C55" s="3">
        <v>-3930648.55</v>
      </c>
      <c r="D55" s="3"/>
      <c r="G55" s="8"/>
    </row>
    <row r="56" spans="1:7" ht="12.75">
      <c r="A56" s="2">
        <v>304</v>
      </c>
      <c r="B56" t="s">
        <v>76</v>
      </c>
      <c r="C56" s="3">
        <v>804978.56</v>
      </c>
      <c r="D56" s="3"/>
      <c r="G56" s="8"/>
    </row>
    <row r="57" spans="1:7" ht="12.75">
      <c r="A57" s="2">
        <v>306</v>
      </c>
      <c r="B57" t="s">
        <v>77</v>
      </c>
      <c r="C57" s="3">
        <v>1106307</v>
      </c>
      <c r="D57" s="3"/>
      <c r="G57" s="8"/>
    </row>
    <row r="58" spans="1:7" ht="12.75">
      <c r="A58" s="2">
        <v>307</v>
      </c>
      <c r="B58" t="s">
        <v>78</v>
      </c>
      <c r="C58" s="3">
        <v>18831350.54</v>
      </c>
      <c r="D58" s="3"/>
      <c r="G58" s="8"/>
    </row>
    <row r="59" spans="1:7" ht="12.75">
      <c r="A59" s="2">
        <v>308</v>
      </c>
      <c r="B59" t="s">
        <v>79</v>
      </c>
      <c r="C59" s="9">
        <v>13808786.35</v>
      </c>
      <c r="D59" s="3"/>
      <c r="G59" s="8"/>
    </row>
    <row r="60" spans="1:7" ht="12.75">
      <c r="A60" s="2">
        <v>309</v>
      </c>
      <c r="B60" t="s">
        <v>133</v>
      </c>
      <c r="C60" s="9">
        <v>411336.75</v>
      </c>
      <c r="D60" s="3"/>
      <c r="G60" s="8"/>
    </row>
    <row r="61" spans="1:7" ht="13.5" thickBot="1">
      <c r="A61" s="2">
        <v>310</v>
      </c>
      <c r="B61" t="s">
        <v>51</v>
      </c>
      <c r="C61" s="50">
        <v>-7477.56</v>
      </c>
      <c r="D61" s="3"/>
      <c r="G61" s="8"/>
    </row>
    <row r="62" spans="3:4" ht="12.75">
      <c r="C62" s="3"/>
      <c r="D62" s="3"/>
    </row>
    <row r="63" spans="1:4" ht="13.5" thickBot="1">
      <c r="A63" s="7" t="s">
        <v>80</v>
      </c>
      <c r="C63" s="3"/>
      <c r="D63" s="12">
        <f>SUM(C53:C61)</f>
        <v>37422014.41</v>
      </c>
    </row>
    <row r="65" spans="1:4" ht="13.5" thickBot="1">
      <c r="A65" s="6" t="s">
        <v>117</v>
      </c>
      <c r="B65" s="6"/>
      <c r="C65" s="6"/>
      <c r="D65" s="13">
        <f>SUM(D23:D63)</f>
        <v>2520787113.7699995</v>
      </c>
    </row>
    <row r="66" ht="13.5" thickTop="1"/>
    <row r="67" spans="3:4" ht="12.75">
      <c r="C67" s="8"/>
      <c r="D67" s="8">
        <f>2520787113.77-D65</f>
        <v>0</v>
      </c>
    </row>
  </sheetData>
  <sheetProtection/>
  <mergeCells count="9">
    <mergeCell ref="F22:H22"/>
    <mergeCell ref="F31:H31"/>
    <mergeCell ref="F34:H34"/>
    <mergeCell ref="F19:H19"/>
    <mergeCell ref="A1:I1"/>
    <mergeCell ref="A2:I2"/>
    <mergeCell ref="A3:I3"/>
    <mergeCell ref="A5:C5"/>
    <mergeCell ref="F5:H5"/>
  </mergeCells>
  <printOptions/>
  <pageMargins left="0.75" right="0.75" top="1" bottom="1" header="0" footer="0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6.140625" style="0" customWidth="1"/>
    <col min="2" max="2" width="32.421875" style="0" customWidth="1"/>
    <col min="3" max="4" width="18.14062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144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5" ht="12.75">
      <c r="A7" s="1">
        <v>801</v>
      </c>
      <c r="B7" t="s">
        <v>194</v>
      </c>
      <c r="C7" s="3">
        <v>1718009538.45</v>
      </c>
      <c r="D7" s="3"/>
      <c r="E7" s="3"/>
    </row>
    <row r="8" spans="1:5" ht="12.75">
      <c r="A8" s="1">
        <v>803</v>
      </c>
      <c r="B8" t="s">
        <v>4</v>
      </c>
      <c r="C8" s="3">
        <v>122088479.55</v>
      </c>
      <c r="D8" s="3"/>
      <c r="E8" s="3"/>
    </row>
    <row r="9" spans="1:5" ht="13.5" thickBot="1">
      <c r="A9" s="1">
        <v>808</v>
      </c>
      <c r="B9" t="s">
        <v>6</v>
      </c>
      <c r="C9" s="4">
        <f>1.5+2791427.52</f>
        <v>2791429.02</v>
      </c>
      <c r="D9" s="3"/>
      <c r="E9" s="3"/>
    </row>
    <row r="10" spans="1:5" ht="12.75">
      <c r="A10" s="1"/>
      <c r="C10" s="3"/>
      <c r="D10" s="3"/>
      <c r="E10" s="3"/>
    </row>
    <row r="11" spans="1:5" ht="12.75">
      <c r="A11" s="142" t="s">
        <v>7</v>
      </c>
      <c r="B11" s="142"/>
      <c r="C11" s="142"/>
      <c r="D11" s="3">
        <f>SUM(C7:C9)</f>
        <v>1842889447.02</v>
      </c>
      <c r="E11" s="3"/>
    </row>
    <row r="12" ht="12.75">
      <c r="A12" s="1"/>
    </row>
    <row r="13" ht="12.75">
      <c r="A13" s="1"/>
    </row>
    <row r="14" spans="1:3" ht="12.75">
      <c r="A14" s="142" t="s">
        <v>8</v>
      </c>
      <c r="B14" s="142"/>
      <c r="C14" s="142"/>
    </row>
    <row r="15" ht="12.75">
      <c r="A15" s="1"/>
    </row>
    <row r="16" spans="1:5" ht="12.75">
      <c r="A16" s="1" t="s">
        <v>9</v>
      </c>
      <c r="B16" t="s">
        <v>10</v>
      </c>
      <c r="C16" s="3">
        <v>956093966.23</v>
      </c>
      <c r="D16" s="3"/>
      <c r="E16" s="3"/>
    </row>
    <row r="17" spans="1:5" ht="12.75">
      <c r="A17" s="1" t="s">
        <v>11</v>
      </c>
      <c r="B17" t="s">
        <v>20</v>
      </c>
      <c r="C17" s="3">
        <v>181931864.65</v>
      </c>
      <c r="D17" s="3"/>
      <c r="E17" s="3"/>
    </row>
    <row r="18" spans="1:5" ht="12.75">
      <c r="A18" s="1" t="s">
        <v>12</v>
      </c>
      <c r="B18" t="s">
        <v>13</v>
      </c>
      <c r="C18" s="3">
        <v>44920260.91</v>
      </c>
      <c r="D18" s="3"/>
      <c r="E18" s="3"/>
    </row>
    <row r="19" spans="1:5" ht="12.75">
      <c r="A19" s="1" t="s">
        <v>14</v>
      </c>
      <c r="B19" t="s">
        <v>15</v>
      </c>
      <c r="C19" s="3">
        <v>316310639.82</v>
      </c>
      <c r="D19" s="3"/>
      <c r="E19" s="3"/>
    </row>
    <row r="20" spans="1:5" ht="12.75">
      <c r="A20" s="1" t="s">
        <v>16</v>
      </c>
      <c r="B20" t="s">
        <v>17</v>
      </c>
      <c r="C20" s="3">
        <v>13710</v>
      </c>
      <c r="D20" s="3"/>
      <c r="E20" s="3"/>
    </row>
    <row r="21" spans="1:5" ht="12.75">
      <c r="A21" s="1" t="s">
        <v>18</v>
      </c>
      <c r="B21" t="s">
        <v>19</v>
      </c>
      <c r="C21" s="3">
        <v>110515809.82</v>
      </c>
      <c r="D21" s="3"/>
      <c r="E21" s="3"/>
    </row>
    <row r="22" spans="1:5" ht="12.75">
      <c r="A22" s="2">
        <v>907</v>
      </c>
      <c r="B22" t="s">
        <v>21</v>
      </c>
      <c r="C22" s="9">
        <v>74229.1</v>
      </c>
      <c r="D22" s="3"/>
      <c r="E22" s="3"/>
    </row>
    <row r="23" spans="1:5" ht="13.5" thickBot="1">
      <c r="A23" s="2">
        <v>911</v>
      </c>
      <c r="B23" t="s">
        <v>22</v>
      </c>
      <c r="C23" s="4">
        <v>1666.7</v>
      </c>
      <c r="D23" s="3"/>
      <c r="E23" s="3"/>
    </row>
    <row r="24" spans="3:5" ht="12.75">
      <c r="C24" s="3"/>
      <c r="D24" s="3"/>
      <c r="E24" s="3"/>
    </row>
    <row r="25" spans="1:5" ht="13.5" thickBot="1">
      <c r="A25" s="136" t="s">
        <v>23</v>
      </c>
      <c r="B25" s="136"/>
      <c r="C25" s="136"/>
      <c r="D25" s="4">
        <f>SUM(C16:C23)</f>
        <v>1609862147.23</v>
      </c>
      <c r="E25" s="3"/>
    </row>
    <row r="26" spans="3:5" ht="12.75">
      <c r="C26" s="3"/>
      <c r="D26" s="3"/>
      <c r="E26" s="3"/>
    </row>
    <row r="27" spans="1:5" ht="13.5" thickBot="1">
      <c r="A27" s="136" t="s">
        <v>24</v>
      </c>
      <c r="B27" s="136"/>
      <c r="C27" s="136"/>
      <c r="D27" s="5">
        <f>+D11-D25</f>
        <v>233027299.78999996</v>
      </c>
      <c r="E27" s="3"/>
    </row>
    <row r="28" ht="13.5" thickTop="1"/>
    <row r="29" ht="12.75">
      <c r="D29" s="8"/>
    </row>
  </sheetData>
  <sheetProtection/>
  <mergeCells count="8">
    <mergeCell ref="A25:C25"/>
    <mergeCell ref="A27:C27"/>
    <mergeCell ref="A1:D1"/>
    <mergeCell ref="A2:D2"/>
    <mergeCell ref="A3:D3"/>
    <mergeCell ref="A5:C5"/>
    <mergeCell ref="A11:C11"/>
    <mergeCell ref="A14:C1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B62" sqref="B62"/>
    </sheetView>
  </sheetViews>
  <sheetFormatPr defaultColWidth="11.421875" defaultRowHeight="12.75"/>
  <cols>
    <col min="2" max="2" width="55.7109375" style="0" customWidth="1"/>
    <col min="3" max="3" width="15.28125" style="0" bestFit="1" customWidth="1"/>
    <col min="4" max="4" width="20.57421875" style="0" bestFit="1" customWidth="1"/>
    <col min="7" max="7" width="41.00390625" style="0" customWidth="1"/>
    <col min="8" max="8" width="15.28125" style="0" bestFit="1" customWidth="1"/>
    <col min="9" max="9" width="20.57421875" style="0" bestFit="1" customWidth="1"/>
  </cols>
  <sheetData>
    <row r="1" spans="1:9" ht="12.75">
      <c r="A1" s="136" t="s">
        <v>261</v>
      </c>
      <c r="B1" s="136"/>
      <c r="C1" s="136"/>
      <c r="D1" s="136"/>
      <c r="F1" s="136" t="s">
        <v>261</v>
      </c>
      <c r="G1" s="136"/>
      <c r="H1" s="136"/>
      <c r="I1" s="136"/>
    </row>
    <row r="2" spans="1:9" ht="12.75">
      <c r="A2" s="136" t="s">
        <v>283</v>
      </c>
      <c r="B2" s="136"/>
      <c r="C2" s="136"/>
      <c r="D2" s="136"/>
      <c r="F2" s="136" t="s">
        <v>283</v>
      </c>
      <c r="G2" s="136"/>
      <c r="H2" s="136"/>
      <c r="I2" s="136"/>
    </row>
    <row r="3" spans="1:9" ht="12.75">
      <c r="A3" s="136" t="s">
        <v>287</v>
      </c>
      <c r="B3" s="136"/>
      <c r="C3" s="136"/>
      <c r="D3" s="136"/>
      <c r="F3" s="136" t="s">
        <v>288</v>
      </c>
      <c r="G3" s="136"/>
      <c r="H3" s="136"/>
      <c r="I3" s="136"/>
    </row>
    <row r="4" spans="1:4" ht="12.75">
      <c r="A4" s="6"/>
      <c r="B4" s="6"/>
      <c r="C4" s="6"/>
      <c r="D4" s="6"/>
    </row>
    <row r="6" spans="1:9" ht="12.75" customHeight="1">
      <c r="A6" s="137" t="s">
        <v>274</v>
      </c>
      <c r="B6" s="137"/>
      <c r="C6" s="137"/>
      <c r="D6" s="137"/>
      <c r="F6" s="137" t="s">
        <v>278</v>
      </c>
      <c r="G6" s="137"/>
      <c r="H6" s="137"/>
      <c r="I6" s="137"/>
    </row>
    <row r="7" ht="15">
      <c r="B7" s="61"/>
    </row>
    <row r="8" spans="2:7" ht="12.75">
      <c r="B8" s="7" t="s">
        <v>27</v>
      </c>
      <c r="G8" s="7" t="s">
        <v>217</v>
      </c>
    </row>
    <row r="9" spans="1:3" ht="12.75">
      <c r="A9" s="2">
        <v>101</v>
      </c>
      <c r="B9" t="s">
        <v>28</v>
      </c>
      <c r="C9" s="62">
        <v>23355891.06</v>
      </c>
    </row>
    <row r="10" spans="1:8" ht="12.75">
      <c r="A10" s="2">
        <v>102</v>
      </c>
      <c r="B10" t="s">
        <v>31</v>
      </c>
      <c r="C10" s="62">
        <v>1593639613.09</v>
      </c>
      <c r="F10" s="2">
        <v>400</v>
      </c>
      <c r="G10" s="55" t="s">
        <v>218</v>
      </c>
      <c r="H10" s="62">
        <v>1408111.06</v>
      </c>
    </row>
    <row r="11" spans="1:8" ht="12.75">
      <c r="A11" s="2">
        <v>103</v>
      </c>
      <c r="B11" t="s">
        <v>199</v>
      </c>
      <c r="C11" s="62">
        <v>9469638522.18</v>
      </c>
      <c r="F11" s="2">
        <v>402</v>
      </c>
      <c r="G11" s="55" t="s">
        <v>187</v>
      </c>
      <c r="H11" s="62">
        <v>9334967.64</v>
      </c>
    </row>
    <row r="12" spans="1:8" ht="12.75">
      <c r="A12" s="2">
        <v>104</v>
      </c>
      <c r="B12" t="s">
        <v>33</v>
      </c>
      <c r="C12" s="62">
        <v>483434028.41</v>
      </c>
      <c r="F12" s="2">
        <v>403</v>
      </c>
      <c r="G12" s="55" t="s">
        <v>188</v>
      </c>
      <c r="H12" s="62">
        <v>220109285.06</v>
      </c>
    </row>
    <row r="13" spans="1:8" ht="12.75">
      <c r="A13" s="2">
        <v>105</v>
      </c>
      <c r="B13" t="s">
        <v>35</v>
      </c>
      <c r="C13" s="62">
        <v>71359750.24</v>
      </c>
      <c r="F13" s="2">
        <v>405</v>
      </c>
      <c r="G13" s="55" t="s">
        <v>219</v>
      </c>
      <c r="H13" s="62">
        <v>392071121.7</v>
      </c>
    </row>
    <row r="14" spans="1:8" ht="12.75">
      <c r="A14" s="2">
        <v>106</v>
      </c>
      <c r="B14" t="s">
        <v>37</v>
      </c>
      <c r="C14" s="62">
        <v>119977744.6</v>
      </c>
      <c r="F14" s="2">
        <v>406</v>
      </c>
      <c r="G14" s="55" t="s">
        <v>89</v>
      </c>
      <c r="H14" s="62">
        <v>407130257.17</v>
      </c>
    </row>
    <row r="15" spans="1:8" ht="13.5" thickBot="1">
      <c r="A15" s="2">
        <v>107</v>
      </c>
      <c r="B15" t="s">
        <v>39</v>
      </c>
      <c r="C15" s="62">
        <v>46871676.4</v>
      </c>
      <c r="F15" s="2">
        <v>408</v>
      </c>
      <c r="G15" s="55" t="s">
        <v>220</v>
      </c>
      <c r="H15" s="63">
        <v>131130715.01</v>
      </c>
    </row>
    <row r="16" spans="1:9" ht="12.75">
      <c r="A16" s="2">
        <v>108</v>
      </c>
      <c r="B16" t="s">
        <v>200</v>
      </c>
      <c r="C16" s="62">
        <v>79709510.33</v>
      </c>
      <c r="G16" s="7"/>
      <c r="H16" s="7"/>
      <c r="I16" s="6"/>
    </row>
    <row r="17" spans="1:9" ht="12.75">
      <c r="A17" s="2">
        <v>110</v>
      </c>
      <c r="B17" t="s">
        <v>43</v>
      </c>
      <c r="C17" s="62">
        <v>225033878.6</v>
      </c>
      <c r="G17" s="7" t="s">
        <v>279</v>
      </c>
      <c r="H17" s="7"/>
      <c r="I17" s="64">
        <v>1161184457.64</v>
      </c>
    </row>
    <row r="18" spans="1:3" ht="12.75">
      <c r="A18" s="2">
        <v>112</v>
      </c>
      <c r="B18" t="s">
        <v>201</v>
      </c>
      <c r="C18" s="62">
        <v>3732710.6</v>
      </c>
    </row>
    <row r="19" spans="1:9" ht="12.75">
      <c r="A19" s="2">
        <v>114</v>
      </c>
      <c r="B19" t="s">
        <v>202</v>
      </c>
      <c r="C19" s="62">
        <v>2405223.73</v>
      </c>
      <c r="G19" s="7" t="s">
        <v>221</v>
      </c>
      <c r="I19" s="2"/>
    </row>
    <row r="20" spans="1:9" ht="12.75">
      <c r="A20" s="2">
        <v>115</v>
      </c>
      <c r="B20" t="s">
        <v>234</v>
      </c>
      <c r="C20" s="62">
        <v>14742000</v>
      </c>
      <c r="I20" s="2"/>
    </row>
    <row r="21" spans="1:9" ht="13.5" thickBot="1">
      <c r="A21" s="2">
        <v>116</v>
      </c>
      <c r="B21" t="s">
        <v>45</v>
      </c>
      <c r="C21" s="62">
        <v>41741209.89</v>
      </c>
      <c r="F21" s="2">
        <v>503</v>
      </c>
      <c r="G21" s="55" t="s">
        <v>220</v>
      </c>
      <c r="H21" s="63">
        <v>358673134.89</v>
      </c>
      <c r="I21" s="2"/>
    </row>
    <row r="22" spans="1:9" ht="13.5" thickBot="1">
      <c r="A22" s="2">
        <v>117</v>
      </c>
      <c r="B22" t="s">
        <v>235</v>
      </c>
      <c r="C22" s="63">
        <v>236852866.24</v>
      </c>
      <c r="I22" s="2"/>
    </row>
    <row r="23" spans="4:9" ht="12.75">
      <c r="D23" s="2"/>
      <c r="G23" s="7" t="s">
        <v>280</v>
      </c>
      <c r="I23" s="64">
        <v>358673134.89</v>
      </c>
    </row>
    <row r="24" spans="2:9" ht="12.75">
      <c r="B24" s="7" t="s">
        <v>275</v>
      </c>
      <c r="C24" s="7"/>
      <c r="D24" s="64">
        <v>12269775124.89</v>
      </c>
      <c r="I24" s="2"/>
    </row>
    <row r="25" spans="7:9" ht="15">
      <c r="G25" s="61" t="s">
        <v>269</v>
      </c>
      <c r="H25" s="61"/>
      <c r="I25" s="66">
        <v>1519857592.53</v>
      </c>
    </row>
    <row r="26" ht="12.75">
      <c r="B26" s="7" t="s">
        <v>47</v>
      </c>
    </row>
    <row r="27" spans="1:9" ht="12.75" customHeight="1">
      <c r="A27" s="2">
        <v>201</v>
      </c>
      <c r="B27" s="55" t="s">
        <v>49</v>
      </c>
      <c r="C27" s="62">
        <v>1028559.6</v>
      </c>
      <c r="F27" s="137" t="s">
        <v>223</v>
      </c>
      <c r="G27" s="137"/>
      <c r="H27" s="137"/>
      <c r="I27" s="137"/>
    </row>
    <row r="28" spans="1:9" ht="12.75">
      <c r="A28" s="2">
        <v>202</v>
      </c>
      <c r="B28" s="55" t="s">
        <v>236</v>
      </c>
      <c r="C28" s="62">
        <v>-910088.86</v>
      </c>
      <c r="F28" s="2"/>
      <c r="I28" s="2"/>
    </row>
    <row r="29" spans="1:9" ht="12.75">
      <c r="A29" s="2">
        <v>203</v>
      </c>
      <c r="B29" s="55" t="s">
        <v>237</v>
      </c>
      <c r="C29" s="62">
        <v>328900461.7</v>
      </c>
      <c r="F29" s="2">
        <v>701</v>
      </c>
      <c r="G29" s="55" t="s">
        <v>246</v>
      </c>
      <c r="H29" s="62">
        <v>9523852997.47</v>
      </c>
      <c r="I29" s="2"/>
    </row>
    <row r="30" spans="1:9" ht="12.75">
      <c r="A30" s="2">
        <v>204</v>
      </c>
      <c r="B30" s="55" t="s">
        <v>239</v>
      </c>
      <c r="C30" s="62">
        <v>-222163980.03</v>
      </c>
      <c r="F30" s="2">
        <v>702</v>
      </c>
      <c r="G30" s="55" t="s">
        <v>98</v>
      </c>
      <c r="H30" s="62">
        <v>1846080.76</v>
      </c>
      <c r="I30" s="2"/>
    </row>
    <row r="31" spans="1:9" ht="12.75">
      <c r="A31" s="2">
        <v>205</v>
      </c>
      <c r="B31" s="55" t="s">
        <v>203</v>
      </c>
      <c r="C31" s="62">
        <v>85756768.99</v>
      </c>
      <c r="F31" s="2">
        <v>703</v>
      </c>
      <c r="G31" s="55" t="s">
        <v>197</v>
      </c>
      <c r="H31" s="62">
        <v>2227813471.42</v>
      </c>
      <c r="I31" s="2"/>
    </row>
    <row r="32" spans="1:9" ht="12.75">
      <c r="A32" s="2">
        <v>206</v>
      </c>
      <c r="B32" s="55" t="s">
        <v>238</v>
      </c>
      <c r="C32" s="62">
        <v>-55080552.85</v>
      </c>
      <c r="F32" s="2">
        <v>704</v>
      </c>
      <c r="G32" s="55" t="s">
        <v>226</v>
      </c>
      <c r="H32" s="62">
        <v>1917278891.72</v>
      </c>
      <c r="I32" s="2"/>
    </row>
    <row r="33" spans="1:9" ht="13.5" thickBot="1">
      <c r="A33" s="2">
        <v>207</v>
      </c>
      <c r="B33" s="55" t="s">
        <v>59</v>
      </c>
      <c r="C33" s="62">
        <v>167744127.65</v>
      </c>
      <c r="F33" s="2">
        <v>707</v>
      </c>
      <c r="G33" s="55" t="s">
        <v>227</v>
      </c>
      <c r="H33" s="63">
        <v>228397575.67</v>
      </c>
      <c r="I33" s="2"/>
    </row>
    <row r="34" spans="1:9" ht="15">
      <c r="A34" s="2">
        <v>208</v>
      </c>
      <c r="B34" s="55" t="s">
        <v>204</v>
      </c>
      <c r="C34" s="62">
        <v>-87931250.43</v>
      </c>
      <c r="F34" s="2"/>
      <c r="I34" s="65"/>
    </row>
    <row r="35" spans="1:9" ht="15">
      <c r="A35" s="2">
        <v>209</v>
      </c>
      <c r="B35" s="55" t="s">
        <v>175</v>
      </c>
      <c r="C35" s="62">
        <v>164465097.26</v>
      </c>
      <c r="F35" s="2"/>
      <c r="G35" s="61" t="s">
        <v>281</v>
      </c>
      <c r="H35" s="61"/>
      <c r="I35" s="66">
        <v>13899189017.04</v>
      </c>
    </row>
    <row r="36" spans="1:9" ht="15">
      <c r="A36" s="2">
        <v>210</v>
      </c>
      <c r="B36" s="55" t="s">
        <v>208</v>
      </c>
      <c r="C36" s="62">
        <v>-61013387.8</v>
      </c>
      <c r="G36" s="61"/>
      <c r="H36" s="61"/>
      <c r="I36" s="65"/>
    </row>
    <row r="37" spans="1:9" ht="15">
      <c r="A37" s="2">
        <v>211</v>
      </c>
      <c r="B37" s="55" t="s">
        <v>65</v>
      </c>
      <c r="C37" s="62">
        <v>36158361.9</v>
      </c>
      <c r="G37" s="61" t="s">
        <v>270</v>
      </c>
      <c r="H37" s="61"/>
      <c r="I37" s="66">
        <v>15419046609.57</v>
      </c>
    </row>
    <row r="38" spans="1:3" ht="12.75">
      <c r="A38" s="2">
        <v>212</v>
      </c>
      <c r="B38" s="55" t="s">
        <v>67</v>
      </c>
      <c r="C38" s="62">
        <v>196805676.62</v>
      </c>
    </row>
    <row r="39" spans="1:3" ht="12.75">
      <c r="A39" s="2">
        <v>213</v>
      </c>
      <c r="B39" s="55" t="s">
        <v>205</v>
      </c>
      <c r="C39" s="62">
        <v>-101085095.87</v>
      </c>
    </row>
    <row r="40" spans="1:3" ht="12.75">
      <c r="A40" s="2">
        <v>214</v>
      </c>
      <c r="B40" s="55" t="s">
        <v>140</v>
      </c>
      <c r="C40" s="62">
        <v>456111.33</v>
      </c>
    </row>
    <row r="41" spans="1:3" ht="12.75">
      <c r="A41" s="2">
        <v>215</v>
      </c>
      <c r="B41" s="55" t="s">
        <v>240</v>
      </c>
      <c r="C41" s="62">
        <v>-5949.99</v>
      </c>
    </row>
    <row r="42" spans="1:3" ht="12.75">
      <c r="A42" s="2">
        <v>216</v>
      </c>
      <c r="B42" s="55" t="s">
        <v>241</v>
      </c>
      <c r="C42" s="62">
        <v>7709417.42</v>
      </c>
    </row>
    <row r="43" spans="1:3" ht="12.75">
      <c r="A43" s="2">
        <v>217</v>
      </c>
      <c r="B43" s="55" t="s">
        <v>242</v>
      </c>
      <c r="C43" s="62">
        <v>-769696.27</v>
      </c>
    </row>
    <row r="44" spans="1:3" ht="12.75">
      <c r="A44" s="2">
        <v>218</v>
      </c>
      <c r="B44" s="55" t="s">
        <v>70</v>
      </c>
      <c r="C44" s="62">
        <v>842731666.77</v>
      </c>
    </row>
    <row r="45" spans="1:3" ht="12.75">
      <c r="A45" s="2">
        <v>219</v>
      </c>
      <c r="B45" s="55" t="s">
        <v>243</v>
      </c>
      <c r="C45" s="62">
        <v>-616811181.94</v>
      </c>
    </row>
    <row r="46" spans="1:3" ht="12.75">
      <c r="A46" s="2">
        <v>221</v>
      </c>
      <c r="B46" s="55" t="s">
        <v>186</v>
      </c>
      <c r="C46" s="62">
        <v>738014386.12</v>
      </c>
    </row>
    <row r="47" spans="1:3" ht="12.75">
      <c r="A47" s="2">
        <v>222</v>
      </c>
      <c r="B47" s="55" t="s">
        <v>209</v>
      </c>
      <c r="C47" s="62">
        <v>-65505882.98</v>
      </c>
    </row>
    <row r="48" spans="1:3" ht="12.75">
      <c r="A48" s="2">
        <v>223</v>
      </c>
      <c r="B48" s="55" t="s">
        <v>71</v>
      </c>
      <c r="C48" s="62">
        <v>1474189138.1</v>
      </c>
    </row>
    <row r="49" spans="1:3" ht="12.75">
      <c r="A49" s="2">
        <v>224</v>
      </c>
      <c r="B49" s="55" t="s">
        <v>210</v>
      </c>
      <c r="C49" s="62">
        <v>252217481.64</v>
      </c>
    </row>
    <row r="50" spans="1:3" ht="13.5" thickBot="1">
      <c r="A50" s="2">
        <v>225</v>
      </c>
      <c r="B50" s="55" t="s">
        <v>244</v>
      </c>
      <c r="C50" s="63">
        <v>-106184180.14</v>
      </c>
    </row>
    <row r="51" ht="12.75">
      <c r="D51" s="2"/>
    </row>
    <row r="52" spans="1:4" ht="12.75">
      <c r="A52" s="7"/>
      <c r="B52" s="7" t="s">
        <v>276</v>
      </c>
      <c r="C52" s="7"/>
      <c r="D52" s="64">
        <v>2978716007.94</v>
      </c>
    </row>
    <row r="54" ht="12.75">
      <c r="B54" s="7" t="s">
        <v>74</v>
      </c>
    </row>
    <row r="55" spans="1:3" ht="12.75">
      <c r="A55" s="2">
        <v>302</v>
      </c>
      <c r="B55" s="55" t="s">
        <v>75</v>
      </c>
      <c r="C55" s="62">
        <v>14608026.93</v>
      </c>
    </row>
    <row r="56" spans="1:3" ht="12.75">
      <c r="A56" s="2">
        <v>303</v>
      </c>
      <c r="B56" s="55" t="s">
        <v>212</v>
      </c>
      <c r="C56" s="62">
        <v>-10059363.8</v>
      </c>
    </row>
    <row r="57" spans="1:3" ht="12.75">
      <c r="A57" s="2">
        <v>304</v>
      </c>
      <c r="B57" s="55" t="s">
        <v>213</v>
      </c>
      <c r="C57" s="62">
        <v>94680670.57</v>
      </c>
    </row>
    <row r="58" spans="1:3" ht="12.75">
      <c r="A58" s="2">
        <v>306</v>
      </c>
      <c r="B58" s="55" t="s">
        <v>77</v>
      </c>
      <c r="C58" s="62">
        <v>1102006</v>
      </c>
    </row>
    <row r="59" spans="1:3" ht="12.75">
      <c r="A59" s="2">
        <v>308</v>
      </c>
      <c r="B59" s="55" t="s">
        <v>245</v>
      </c>
      <c r="C59" s="62">
        <v>22264848.41</v>
      </c>
    </row>
    <row r="60" spans="1:3" ht="12.75">
      <c r="A60" s="2">
        <v>309</v>
      </c>
      <c r="B60" s="55" t="s">
        <v>215</v>
      </c>
      <c r="C60" s="62">
        <v>420986.75</v>
      </c>
    </row>
    <row r="61" spans="1:3" ht="12.75">
      <c r="A61" s="2">
        <v>311</v>
      </c>
      <c r="B61" s="55" t="s">
        <v>216</v>
      </c>
      <c r="C61" s="62">
        <v>78135706.03</v>
      </c>
    </row>
    <row r="62" spans="1:3" ht="13.5" thickBot="1">
      <c r="A62" s="2">
        <v>312</v>
      </c>
      <c r="B62" s="55" t="s">
        <v>257</v>
      </c>
      <c r="C62" s="63">
        <v>-30597404.15</v>
      </c>
    </row>
    <row r="63" ht="12.75">
      <c r="D63" s="2"/>
    </row>
    <row r="64" spans="2:4" ht="12.75">
      <c r="B64" s="7" t="s">
        <v>277</v>
      </c>
      <c r="C64" s="7"/>
      <c r="D64" s="64">
        <v>170555476.74</v>
      </c>
    </row>
    <row r="65" ht="12.75">
      <c r="D65" s="2"/>
    </row>
    <row r="66" spans="2:4" ht="15">
      <c r="B66" s="61" t="s">
        <v>286</v>
      </c>
      <c r="C66" s="61"/>
      <c r="D66" s="66">
        <v>15419046609.57</v>
      </c>
    </row>
  </sheetData>
  <sheetProtection/>
  <mergeCells count="9">
    <mergeCell ref="F27:I27"/>
    <mergeCell ref="A6:D6"/>
    <mergeCell ref="F1:I1"/>
    <mergeCell ref="F2:I2"/>
    <mergeCell ref="F3:I3"/>
    <mergeCell ref="F6:I6"/>
    <mergeCell ref="A3:D3"/>
    <mergeCell ref="A2:D2"/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D1">
      <selection activeCell="A1" sqref="A1:I2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136"/>
      <c r="F2" s="136"/>
      <c r="G2" s="136"/>
      <c r="H2" s="136"/>
      <c r="I2" s="136"/>
    </row>
    <row r="3" spans="1:9" ht="12.75">
      <c r="A3" s="136" t="s">
        <v>145</v>
      </c>
      <c r="B3" s="136"/>
      <c r="C3" s="136"/>
      <c r="D3" s="136"/>
      <c r="E3" s="136"/>
      <c r="F3" s="136"/>
      <c r="G3" s="136"/>
      <c r="H3" s="136"/>
      <c r="I3" s="136"/>
    </row>
    <row r="5" spans="1:8" ht="12.75">
      <c r="A5" s="136" t="s">
        <v>115</v>
      </c>
      <c r="B5" s="136"/>
      <c r="C5" s="136"/>
      <c r="F5" s="136" t="s">
        <v>105</v>
      </c>
      <c r="G5" s="136"/>
      <c r="H5" s="136"/>
    </row>
    <row r="7" spans="1:6" ht="12.75">
      <c r="A7" s="7" t="s">
        <v>27</v>
      </c>
      <c r="F7" s="7" t="s">
        <v>81</v>
      </c>
    </row>
    <row r="9" spans="1:9" ht="12.75">
      <c r="A9" s="1" t="s">
        <v>29</v>
      </c>
      <c r="B9" t="s">
        <v>28</v>
      </c>
      <c r="C9" s="3">
        <v>11854145.5</v>
      </c>
      <c r="D9" s="3"/>
      <c r="E9" s="3"/>
      <c r="F9" s="16">
        <v>400</v>
      </c>
      <c r="G9" t="s">
        <v>114</v>
      </c>
      <c r="H9" s="3">
        <v>51962.67</v>
      </c>
      <c r="I9" s="3"/>
    </row>
    <row r="10" spans="1:9" ht="12.75">
      <c r="A10" s="1" t="s">
        <v>30</v>
      </c>
      <c r="B10" t="s">
        <v>31</v>
      </c>
      <c r="C10" s="3">
        <v>370891075.81</v>
      </c>
      <c r="D10" s="3"/>
      <c r="E10" s="3"/>
      <c r="F10" s="16" t="s">
        <v>82</v>
      </c>
      <c r="G10" t="s">
        <v>83</v>
      </c>
      <c r="H10" s="3">
        <v>0</v>
      </c>
      <c r="I10" s="3"/>
    </row>
    <row r="11" spans="1:8" ht="12.75">
      <c r="A11" s="1" t="s">
        <v>110</v>
      </c>
      <c r="B11" t="s">
        <v>111</v>
      </c>
      <c r="C11" s="3">
        <v>1230000000</v>
      </c>
      <c r="D11" s="3"/>
      <c r="E11" s="3"/>
      <c r="F11" s="2">
        <v>402</v>
      </c>
      <c r="G11" t="s">
        <v>121</v>
      </c>
      <c r="H11" s="3">
        <v>155395.04</v>
      </c>
    </row>
    <row r="12" spans="1:9" ht="12.75">
      <c r="A12" s="1" t="s">
        <v>32</v>
      </c>
      <c r="B12" t="s">
        <v>33</v>
      </c>
      <c r="C12" s="3">
        <v>64550342.99</v>
      </c>
      <c r="D12" s="3"/>
      <c r="E12" s="3"/>
      <c r="F12" s="16" t="s">
        <v>84</v>
      </c>
      <c r="G12" t="s">
        <v>85</v>
      </c>
      <c r="H12" s="3">
        <v>74386084.99</v>
      </c>
      <c r="I12" s="3"/>
    </row>
    <row r="13" spans="1:9" ht="12.75">
      <c r="A13" s="1" t="s">
        <v>34</v>
      </c>
      <c r="B13" t="s">
        <v>35</v>
      </c>
      <c r="C13" s="3">
        <v>-124637.8</v>
      </c>
      <c r="D13" s="3"/>
      <c r="E13" s="3"/>
      <c r="F13" s="16" t="s">
        <v>86</v>
      </c>
      <c r="G13" t="s">
        <v>87</v>
      </c>
      <c r="H13" s="3">
        <v>165778133.03</v>
      </c>
      <c r="I13" s="3"/>
    </row>
    <row r="14" spans="1:9" ht="12.75">
      <c r="A14" s="1" t="s">
        <v>36</v>
      </c>
      <c r="B14" t="s">
        <v>37</v>
      </c>
      <c r="C14" s="3">
        <v>881353.04</v>
      </c>
      <c r="D14" s="3"/>
      <c r="E14" s="3"/>
      <c r="F14" s="16" t="s">
        <v>88</v>
      </c>
      <c r="G14" t="s">
        <v>89</v>
      </c>
      <c r="H14" s="9">
        <v>258750</v>
      </c>
      <c r="I14" s="3"/>
    </row>
    <row r="15" spans="1:8" ht="13.5" thickBot="1">
      <c r="A15" s="1" t="s">
        <v>38</v>
      </c>
      <c r="B15" t="s">
        <v>39</v>
      </c>
      <c r="C15" s="3">
        <v>27241428.1</v>
      </c>
      <c r="D15" s="3"/>
      <c r="E15" s="3"/>
      <c r="F15" s="2">
        <v>408</v>
      </c>
      <c r="G15" t="s">
        <v>122</v>
      </c>
      <c r="H15" s="4">
        <v>13001112</v>
      </c>
    </row>
    <row r="16" spans="1:9" ht="12.75">
      <c r="A16" s="1" t="s">
        <v>40</v>
      </c>
      <c r="B16" t="s">
        <v>41</v>
      </c>
      <c r="C16" s="3">
        <v>18774312.88</v>
      </c>
      <c r="D16" s="3"/>
      <c r="E16" s="3"/>
      <c r="F16" s="16"/>
      <c r="H16" s="3"/>
      <c r="I16" s="3"/>
    </row>
    <row r="17" spans="1:9" ht="13.5" thickBot="1">
      <c r="A17" s="1" t="s">
        <v>42</v>
      </c>
      <c r="B17" t="s">
        <v>43</v>
      </c>
      <c r="C17" s="3">
        <v>47343037.57</v>
      </c>
      <c r="D17" s="3"/>
      <c r="E17" s="3"/>
      <c r="F17" s="23" t="s">
        <v>90</v>
      </c>
      <c r="H17" s="3"/>
      <c r="I17" s="20">
        <f>SUM(H9:H15)</f>
        <v>253631437.73</v>
      </c>
    </row>
    <row r="18" spans="1:9" ht="12.75">
      <c r="A18" s="1" t="s">
        <v>112</v>
      </c>
      <c r="B18" t="s">
        <v>113</v>
      </c>
      <c r="C18" s="3">
        <v>6714972.14</v>
      </c>
      <c r="D18" s="3"/>
      <c r="E18" s="3"/>
      <c r="F18" s="16"/>
      <c r="H18" s="3"/>
      <c r="I18" s="3"/>
    </row>
    <row r="19" spans="1:9" ht="12.75">
      <c r="A19" s="1" t="s">
        <v>137</v>
      </c>
      <c r="B19" t="s">
        <v>138</v>
      </c>
      <c r="C19" s="3">
        <v>0</v>
      </c>
      <c r="D19" s="3"/>
      <c r="E19" s="3"/>
      <c r="F19" s="143" t="s">
        <v>91</v>
      </c>
      <c r="G19" s="143"/>
      <c r="H19" s="143"/>
      <c r="I19" s="18">
        <f>+I17</f>
        <v>253631437.73</v>
      </c>
    </row>
    <row r="20" spans="1:5" ht="12.75">
      <c r="A20" s="1" t="s">
        <v>44</v>
      </c>
      <c r="B20" t="s">
        <v>45</v>
      </c>
      <c r="C20" s="3">
        <v>15032435.5</v>
      </c>
      <c r="D20" s="3"/>
      <c r="E20" s="3"/>
    </row>
    <row r="21" spans="1:9" ht="13.5" thickBot="1">
      <c r="A21" s="1" t="s">
        <v>127</v>
      </c>
      <c r="B21" t="s">
        <v>128</v>
      </c>
      <c r="C21" s="4">
        <v>353172</v>
      </c>
      <c r="E21" s="3"/>
      <c r="G21" s="7"/>
      <c r="H21" s="3"/>
      <c r="I21" s="3"/>
    </row>
    <row r="22" spans="1:9" ht="12.75">
      <c r="A22" s="1"/>
      <c r="C22" s="3"/>
      <c r="D22" s="3"/>
      <c r="E22" s="3"/>
      <c r="F22" s="143" t="s">
        <v>92</v>
      </c>
      <c r="G22" s="143"/>
      <c r="H22" s="143"/>
      <c r="I22" s="3"/>
    </row>
    <row r="23" spans="1:9" ht="12.75">
      <c r="A23" s="14" t="s">
        <v>46</v>
      </c>
      <c r="C23" s="3"/>
      <c r="D23" s="15">
        <f>SUM(C9:C21)</f>
        <v>1793511637.73</v>
      </c>
      <c r="E23" s="3"/>
      <c r="F23" s="16"/>
      <c r="H23" s="3"/>
      <c r="I23" s="3"/>
    </row>
    <row r="24" spans="1:9" ht="12.75">
      <c r="A24" s="1"/>
      <c r="C24" s="3"/>
      <c r="D24" s="3"/>
      <c r="E24" s="3"/>
      <c r="F24" s="16" t="s">
        <v>95</v>
      </c>
      <c r="G24" t="s">
        <v>96</v>
      </c>
      <c r="H24" s="3">
        <v>1915305252.48</v>
      </c>
      <c r="I24" s="3"/>
    </row>
    <row r="25" spans="1:9" ht="12.75">
      <c r="A25" s="14" t="s">
        <v>47</v>
      </c>
      <c r="C25" s="3"/>
      <c r="D25" s="3"/>
      <c r="E25" s="3"/>
      <c r="F25" s="16" t="s">
        <v>97</v>
      </c>
      <c r="G25" t="s">
        <v>98</v>
      </c>
      <c r="H25" s="3">
        <v>1777789.01</v>
      </c>
      <c r="I25" s="3"/>
    </row>
    <row r="26" spans="1:9" ht="12.75">
      <c r="A26" s="1"/>
      <c r="C26" s="3"/>
      <c r="D26" s="3"/>
      <c r="E26" s="3"/>
      <c r="F26" s="16" t="s">
        <v>99</v>
      </c>
      <c r="G26" t="s">
        <v>100</v>
      </c>
      <c r="H26" s="3">
        <v>193773485.3</v>
      </c>
      <c r="I26" s="3"/>
    </row>
    <row r="27" spans="1:8" ht="12.75">
      <c r="A27" s="1" t="s">
        <v>48</v>
      </c>
      <c r="B27" t="s">
        <v>49</v>
      </c>
      <c r="C27" s="3">
        <v>956467.36</v>
      </c>
      <c r="D27" s="3"/>
      <c r="E27" s="3"/>
      <c r="F27" s="16" t="s">
        <v>101</v>
      </c>
      <c r="G27" t="s">
        <v>102</v>
      </c>
      <c r="H27" s="3">
        <v>233027299.79</v>
      </c>
    </row>
    <row r="28" spans="1:8" ht="12.75">
      <c r="A28" s="1" t="s">
        <v>50</v>
      </c>
      <c r="B28" t="s">
        <v>51</v>
      </c>
      <c r="C28" s="3">
        <v>-767352.94</v>
      </c>
      <c r="D28" s="3"/>
      <c r="E28" s="3"/>
      <c r="F28" s="16" t="s">
        <v>103</v>
      </c>
      <c r="G28" t="s">
        <v>104</v>
      </c>
      <c r="H28" s="9">
        <v>8833254.44</v>
      </c>
    </row>
    <row r="29" spans="1:8" ht="13.5" thickBot="1">
      <c r="A29" s="1" t="s">
        <v>52</v>
      </c>
      <c r="B29" t="s">
        <v>54</v>
      </c>
      <c r="C29" s="3">
        <v>180209761.86</v>
      </c>
      <c r="D29" s="3"/>
      <c r="E29" s="3"/>
      <c r="F29" s="16" t="s">
        <v>134</v>
      </c>
      <c r="G29" t="s">
        <v>135</v>
      </c>
      <c r="H29" s="4">
        <v>9097966.04</v>
      </c>
    </row>
    <row r="30" spans="1:5" ht="12.75">
      <c r="A30" s="1" t="s">
        <v>53</v>
      </c>
      <c r="B30" t="s">
        <v>51</v>
      </c>
      <c r="C30" s="3">
        <v>-82738029.44</v>
      </c>
      <c r="D30" s="3"/>
      <c r="E30" s="3"/>
    </row>
    <row r="31" spans="1:9" ht="13.5" thickBot="1">
      <c r="A31" s="1" t="s">
        <v>55</v>
      </c>
      <c r="B31" t="s">
        <v>56</v>
      </c>
      <c r="C31" s="3">
        <v>164060257.01</v>
      </c>
      <c r="D31" s="3"/>
      <c r="E31" s="3"/>
      <c r="F31" s="136" t="s">
        <v>106</v>
      </c>
      <c r="G31" s="136"/>
      <c r="H31" s="136"/>
      <c r="I31" s="19">
        <f>SUM(H24:H29)</f>
        <v>2361815047.06</v>
      </c>
    </row>
    <row r="32" spans="1:6" ht="12.75">
      <c r="A32" s="1" t="s">
        <v>57</v>
      </c>
      <c r="B32" t="s">
        <v>51</v>
      </c>
      <c r="C32" s="3">
        <v>-90604258.82</v>
      </c>
      <c r="D32" s="3"/>
      <c r="E32" s="3"/>
      <c r="F32" s="3"/>
    </row>
    <row r="33" spans="1:6" ht="12.75">
      <c r="A33" s="1" t="s">
        <v>58</v>
      </c>
      <c r="B33" t="s">
        <v>59</v>
      </c>
      <c r="C33" s="3">
        <v>81415697.2</v>
      </c>
      <c r="D33" s="3"/>
      <c r="E33" s="3"/>
      <c r="F33" s="3"/>
    </row>
    <row r="34" spans="1:9" ht="13.5" thickBot="1">
      <c r="A34" s="1" t="s">
        <v>60</v>
      </c>
      <c r="B34" t="s">
        <v>51</v>
      </c>
      <c r="C34" s="3">
        <v>-34105191.27</v>
      </c>
      <c r="D34" s="3"/>
      <c r="E34" s="3"/>
      <c r="F34" s="136" t="s">
        <v>107</v>
      </c>
      <c r="G34" s="136"/>
      <c r="H34" s="136"/>
      <c r="I34" s="13">
        <f>+I19+I31</f>
        <v>2615446484.79</v>
      </c>
    </row>
    <row r="35" spans="1:5" ht="13.5" thickTop="1">
      <c r="A35" s="1" t="s">
        <v>61</v>
      </c>
      <c r="B35" t="s">
        <v>62</v>
      </c>
      <c r="C35" s="3">
        <v>164465097.26</v>
      </c>
      <c r="D35" s="3"/>
      <c r="E35" s="3"/>
    </row>
    <row r="36" spans="1:9" ht="12.75">
      <c r="A36" s="1" t="s">
        <v>63</v>
      </c>
      <c r="B36" t="s">
        <v>51</v>
      </c>
      <c r="C36" s="3">
        <v>-39445902.82</v>
      </c>
      <c r="D36" s="3"/>
      <c r="E36" s="3"/>
      <c r="I36" s="8">
        <f>+D65-I34</f>
        <v>0</v>
      </c>
    </row>
    <row r="37" spans="1:5" ht="12.75">
      <c r="A37" s="1" t="s">
        <v>64</v>
      </c>
      <c r="B37" t="s">
        <v>65</v>
      </c>
      <c r="C37" s="3">
        <v>36158361.9</v>
      </c>
      <c r="D37" s="3"/>
      <c r="E37" s="3"/>
    </row>
    <row r="38" spans="1:6" ht="12.75">
      <c r="A38" s="1" t="s">
        <v>66</v>
      </c>
      <c r="B38" t="s">
        <v>67</v>
      </c>
      <c r="C38" s="3">
        <v>163519290.62</v>
      </c>
      <c r="D38" s="3"/>
      <c r="E38" s="3"/>
      <c r="F38" s="3"/>
    </row>
    <row r="39" spans="1:6" ht="12.75">
      <c r="A39" s="1" t="s">
        <v>68</v>
      </c>
      <c r="B39" t="s">
        <v>51</v>
      </c>
      <c r="C39" s="3">
        <v>-47895536.23</v>
      </c>
      <c r="D39" s="3"/>
      <c r="E39" s="3"/>
      <c r="F39" s="3"/>
    </row>
    <row r="40" spans="1:6" ht="12.75">
      <c r="A40" s="1" t="s">
        <v>139</v>
      </c>
      <c r="B40" t="s">
        <v>140</v>
      </c>
      <c r="C40" s="3">
        <v>0</v>
      </c>
      <c r="D40" s="3"/>
      <c r="E40" s="3"/>
      <c r="F40" s="3"/>
    </row>
    <row r="41" spans="1:6" ht="12.75">
      <c r="A41" s="2">
        <v>216</v>
      </c>
      <c r="B41" t="s">
        <v>69</v>
      </c>
      <c r="C41" s="3">
        <v>882461.88</v>
      </c>
      <c r="D41" s="3"/>
      <c r="E41" s="3"/>
      <c r="F41" s="3"/>
    </row>
    <row r="42" spans="1:6" ht="12.75">
      <c r="A42" s="2">
        <v>217</v>
      </c>
      <c r="B42" t="s">
        <v>51</v>
      </c>
      <c r="C42" s="3">
        <v>-316704.15</v>
      </c>
      <c r="D42" s="3"/>
      <c r="E42" s="3"/>
      <c r="F42" s="3"/>
    </row>
    <row r="43" spans="1:6" ht="12.75">
      <c r="A43" s="2">
        <v>218</v>
      </c>
      <c r="B43" t="s">
        <v>70</v>
      </c>
      <c r="C43" s="3">
        <v>532546303.41</v>
      </c>
      <c r="D43" s="3"/>
      <c r="E43" s="3"/>
      <c r="F43" s="3"/>
    </row>
    <row r="44" spans="1:6" ht="12.75">
      <c r="A44" s="2">
        <v>219</v>
      </c>
      <c r="B44" t="s">
        <v>51</v>
      </c>
      <c r="C44" s="3">
        <v>-439623193.86</v>
      </c>
      <c r="D44" s="3"/>
      <c r="E44" s="3"/>
      <c r="F44" s="3"/>
    </row>
    <row r="45" spans="1:4" ht="12.75">
      <c r="A45" s="2">
        <v>223</v>
      </c>
      <c r="B45" t="s">
        <v>71</v>
      </c>
      <c r="C45" s="3">
        <v>178163538.1</v>
      </c>
      <c r="D45" s="3"/>
    </row>
    <row r="46" spans="1:3" ht="12.75">
      <c r="A46" s="2">
        <v>224</v>
      </c>
      <c r="B46" t="s">
        <v>72</v>
      </c>
      <c r="C46" s="3">
        <v>26751237.21</v>
      </c>
    </row>
    <row r="47" spans="1:3" ht="13.5" thickBot="1">
      <c r="A47" s="2">
        <v>225</v>
      </c>
      <c r="B47" t="s">
        <v>51</v>
      </c>
      <c r="C47" s="4">
        <v>-11541917.68</v>
      </c>
    </row>
    <row r="48" spans="1:3" ht="12.75">
      <c r="A48" s="6"/>
      <c r="C48" s="9"/>
    </row>
    <row r="49" spans="1:4" ht="12.75">
      <c r="A49" s="10" t="s">
        <v>73</v>
      </c>
      <c r="D49" s="11">
        <f>SUM(C27:C47)</f>
        <v>782090386.6000003</v>
      </c>
    </row>
    <row r="50" spans="1:4" ht="12.75">
      <c r="A50" s="2"/>
      <c r="D50" s="8"/>
    </row>
    <row r="51" ht="12.75">
      <c r="A51" s="7" t="s">
        <v>136</v>
      </c>
    </row>
    <row r="52" ht="12.75">
      <c r="A52" s="7"/>
    </row>
    <row r="53" spans="1:3" ht="12.75">
      <c r="A53" s="2">
        <v>301</v>
      </c>
      <c r="B53" t="s">
        <v>141</v>
      </c>
      <c r="C53" s="3">
        <v>0</v>
      </c>
    </row>
    <row r="54" spans="1:4" ht="12.75">
      <c r="A54" s="2">
        <v>302</v>
      </c>
      <c r="B54" t="s">
        <v>75</v>
      </c>
      <c r="C54" s="3">
        <v>5565459.76</v>
      </c>
      <c r="D54" s="3"/>
    </row>
    <row r="55" spans="1:4" ht="12.75">
      <c r="A55" s="2">
        <v>303</v>
      </c>
      <c r="B55" t="s">
        <v>51</v>
      </c>
      <c r="C55" s="3">
        <v>-3752983.53</v>
      </c>
      <c r="D55" s="3"/>
    </row>
    <row r="56" spans="1:4" ht="12.75">
      <c r="A56" s="2">
        <v>304</v>
      </c>
      <c r="B56" t="s">
        <v>76</v>
      </c>
      <c r="C56" s="3">
        <v>757803.2</v>
      </c>
      <c r="D56" s="3"/>
    </row>
    <row r="57" spans="1:4" ht="12.75">
      <c r="A57" s="2">
        <v>306</v>
      </c>
      <c r="B57" t="s">
        <v>77</v>
      </c>
      <c r="C57" s="3">
        <v>1106307</v>
      </c>
      <c r="D57" s="3"/>
    </row>
    <row r="58" spans="1:4" ht="12.75">
      <c r="A58" s="2">
        <v>307</v>
      </c>
      <c r="B58" t="s">
        <v>78</v>
      </c>
      <c r="C58" s="3">
        <v>22363774.49</v>
      </c>
      <c r="D58" s="3"/>
    </row>
    <row r="59" spans="1:4" ht="12.75">
      <c r="A59" s="2">
        <v>308</v>
      </c>
      <c r="B59" t="s">
        <v>79</v>
      </c>
      <c r="C59" s="9">
        <v>13400240.35</v>
      </c>
      <c r="D59" s="3"/>
    </row>
    <row r="60" spans="1:4" ht="12.75">
      <c r="A60" s="2">
        <v>309</v>
      </c>
      <c r="B60" t="s">
        <v>133</v>
      </c>
      <c r="C60" s="9">
        <v>411336.75</v>
      </c>
      <c r="D60" s="3"/>
    </row>
    <row r="61" spans="1:4" ht="13.5" thickBot="1">
      <c r="A61" s="2">
        <v>310</v>
      </c>
      <c r="B61" t="s">
        <v>51</v>
      </c>
      <c r="C61" s="4">
        <v>-7477.56</v>
      </c>
      <c r="D61" s="3"/>
    </row>
    <row r="62" spans="3:4" ht="12.75">
      <c r="C62" s="3"/>
      <c r="D62" s="3"/>
    </row>
    <row r="63" spans="1:4" ht="13.5" thickBot="1">
      <c r="A63" s="7" t="s">
        <v>80</v>
      </c>
      <c r="C63" s="3"/>
      <c r="D63" s="12">
        <f>SUM(C54:C61)</f>
        <v>39844460.45999999</v>
      </c>
    </row>
    <row r="65" spans="1:4" ht="13.5" thickBot="1">
      <c r="A65" s="6" t="s">
        <v>117</v>
      </c>
      <c r="B65" s="6"/>
      <c r="C65" s="6"/>
      <c r="D65" s="13">
        <f>SUM(D23:D63)</f>
        <v>2615446484.7900004</v>
      </c>
    </row>
    <row r="66" ht="13.5" thickTop="1"/>
    <row r="67" spans="3:4" ht="12.75">
      <c r="C67" s="8"/>
      <c r="D67" s="8"/>
    </row>
  </sheetData>
  <sheetProtection/>
  <mergeCells count="9">
    <mergeCell ref="F22:H22"/>
    <mergeCell ref="F31:H31"/>
    <mergeCell ref="F34:H34"/>
    <mergeCell ref="A1:I1"/>
    <mergeCell ref="A2:I2"/>
    <mergeCell ref="A3:I3"/>
    <mergeCell ref="A5:C5"/>
    <mergeCell ref="F5:H5"/>
    <mergeCell ref="F19:H19"/>
  </mergeCells>
  <printOptions/>
  <pageMargins left="0.75" right="0.75" top="1" bottom="1" header="0" footer="0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6.140625" style="0" customWidth="1"/>
    <col min="2" max="2" width="31.8515625" style="0" customWidth="1"/>
    <col min="3" max="4" width="18.14062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131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5" ht="12.75">
      <c r="A7" s="1">
        <v>801</v>
      </c>
      <c r="B7" t="s">
        <v>194</v>
      </c>
      <c r="C7" s="3">
        <v>1280857757.01</v>
      </c>
      <c r="D7" s="3"/>
      <c r="E7" s="3"/>
    </row>
    <row r="8" spans="1:5" ht="12.75">
      <c r="A8" s="1">
        <v>803</v>
      </c>
      <c r="B8" t="s">
        <v>4</v>
      </c>
      <c r="C8" s="3">
        <v>79252509.3</v>
      </c>
      <c r="D8" s="3"/>
      <c r="E8" s="3"/>
    </row>
    <row r="9" spans="1:5" ht="13.5" thickBot="1">
      <c r="A9" s="1">
        <v>808</v>
      </c>
      <c r="B9" t="s">
        <v>6</v>
      </c>
      <c r="C9" s="4">
        <f>1.5+2262420.91</f>
        <v>2262422.41</v>
      </c>
      <c r="D9" s="3"/>
      <c r="E9" s="3"/>
    </row>
    <row r="10" spans="1:5" ht="12.75">
      <c r="A10" s="1"/>
      <c r="C10" s="3"/>
      <c r="D10" s="3"/>
      <c r="E10" s="3"/>
    </row>
    <row r="11" spans="1:5" ht="12.75">
      <c r="A11" s="142" t="s">
        <v>7</v>
      </c>
      <c r="B11" s="142"/>
      <c r="C11" s="142"/>
      <c r="D11" s="3">
        <f>SUM(C7:C9)</f>
        <v>1362372688.72</v>
      </c>
      <c r="E11" s="3"/>
    </row>
    <row r="12" ht="12.75">
      <c r="A12" s="1"/>
    </row>
    <row r="13" ht="12.75">
      <c r="A13" s="1"/>
    </row>
    <row r="14" spans="1:3" ht="12.75">
      <c r="A14" s="142" t="s">
        <v>8</v>
      </c>
      <c r="B14" s="142"/>
      <c r="C14" s="142"/>
    </row>
    <row r="15" ht="12.75">
      <c r="A15" s="1"/>
    </row>
    <row r="16" spans="1:5" ht="12.75">
      <c r="A16" s="1" t="s">
        <v>9</v>
      </c>
      <c r="B16" t="s">
        <v>10</v>
      </c>
      <c r="C16" s="3">
        <v>628447522.5</v>
      </c>
      <c r="D16" s="3"/>
      <c r="E16" s="3"/>
    </row>
    <row r="17" spans="1:5" ht="12.75">
      <c r="A17" s="1" t="s">
        <v>11</v>
      </c>
      <c r="B17" t="s">
        <v>20</v>
      </c>
      <c r="C17" s="3">
        <v>117270951.45</v>
      </c>
      <c r="D17" s="3"/>
      <c r="E17" s="3"/>
    </row>
    <row r="18" spans="1:5" ht="12.75">
      <c r="A18" s="1" t="s">
        <v>12</v>
      </c>
      <c r="B18" t="s">
        <v>13</v>
      </c>
      <c r="C18" s="3">
        <v>31756121.66</v>
      </c>
      <c r="D18" s="3"/>
      <c r="E18" s="3"/>
    </row>
    <row r="19" spans="1:5" ht="12.75">
      <c r="A19" s="1" t="s">
        <v>14</v>
      </c>
      <c r="B19" t="s">
        <v>15</v>
      </c>
      <c r="C19" s="3">
        <v>206750715.29</v>
      </c>
      <c r="D19" s="3"/>
      <c r="E19" s="3"/>
    </row>
    <row r="20" spans="1:5" ht="12.75">
      <c r="A20" s="1" t="s">
        <v>16</v>
      </c>
      <c r="B20" t="s">
        <v>17</v>
      </c>
      <c r="C20" s="3">
        <v>13710</v>
      </c>
      <c r="D20" s="3"/>
      <c r="E20" s="3"/>
    </row>
    <row r="21" spans="1:5" ht="12.75">
      <c r="A21" s="1" t="s">
        <v>18</v>
      </c>
      <c r="B21" t="s">
        <v>19</v>
      </c>
      <c r="C21" s="3">
        <v>74629372.77</v>
      </c>
      <c r="D21" s="3"/>
      <c r="E21" s="3"/>
    </row>
    <row r="22" spans="1:5" ht="12.75">
      <c r="A22" s="2">
        <v>907</v>
      </c>
      <c r="B22" t="s">
        <v>21</v>
      </c>
      <c r="C22" s="21">
        <v>74229.1</v>
      </c>
      <c r="D22" s="3"/>
      <c r="E22" s="3"/>
    </row>
    <row r="23" spans="3:5" ht="12.75">
      <c r="C23" s="3"/>
      <c r="D23" s="3"/>
      <c r="E23" s="3"/>
    </row>
    <row r="24" spans="1:5" ht="13.5" thickBot="1">
      <c r="A24" s="136" t="s">
        <v>23</v>
      </c>
      <c r="B24" s="136"/>
      <c r="C24" s="136"/>
      <c r="D24" s="4">
        <f>SUM(C16:C22)</f>
        <v>1058942622.77</v>
      </c>
      <c r="E24" s="3"/>
    </row>
    <row r="25" spans="3:5" ht="12.75">
      <c r="C25" s="3"/>
      <c r="D25" s="3"/>
      <c r="E25" s="3"/>
    </row>
    <row r="26" spans="1:5" ht="13.5" thickBot="1">
      <c r="A26" s="136" t="s">
        <v>24</v>
      </c>
      <c r="B26" s="136"/>
      <c r="C26" s="136"/>
      <c r="D26" s="5">
        <f>+D11-D24</f>
        <v>303430065.95000005</v>
      </c>
      <c r="E26" s="3"/>
    </row>
    <row r="27" ht="13.5" thickTop="1"/>
    <row r="28" ht="12.75">
      <c r="D28" s="8"/>
    </row>
  </sheetData>
  <sheetProtection/>
  <mergeCells count="8">
    <mergeCell ref="A24:C24"/>
    <mergeCell ref="A26:C26"/>
    <mergeCell ref="A1:D1"/>
    <mergeCell ref="A2:D2"/>
    <mergeCell ref="A3:D3"/>
    <mergeCell ref="A5:C5"/>
    <mergeCell ref="A11:C11"/>
    <mergeCell ref="A14:C14"/>
  </mergeCells>
  <printOptions/>
  <pageMargins left="0.75" right="0.75" top="1" bottom="1" header="0" footer="0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136"/>
      <c r="F2" s="136"/>
      <c r="G2" s="136"/>
      <c r="H2" s="136"/>
      <c r="I2" s="136"/>
    </row>
    <row r="3" spans="1:9" ht="12.75">
      <c r="A3" s="136" t="s">
        <v>132</v>
      </c>
      <c r="B3" s="136"/>
      <c r="C3" s="136"/>
      <c r="D3" s="136"/>
      <c r="E3" s="136"/>
      <c r="F3" s="136"/>
      <c r="G3" s="136"/>
      <c r="H3" s="136"/>
      <c r="I3" s="136"/>
    </row>
    <row r="5" spans="1:8" ht="12.75">
      <c r="A5" s="136" t="s">
        <v>115</v>
      </c>
      <c r="B5" s="136"/>
      <c r="C5" s="136"/>
      <c r="F5" s="136" t="s">
        <v>105</v>
      </c>
      <c r="G5" s="136"/>
      <c r="H5" s="136"/>
    </row>
    <row r="7" spans="1:6" ht="12.75">
      <c r="A7" s="7" t="s">
        <v>27</v>
      </c>
      <c r="F7" t="s">
        <v>81</v>
      </c>
    </row>
    <row r="9" spans="1:9" ht="12.75">
      <c r="A9" s="1" t="s">
        <v>29</v>
      </c>
      <c r="B9" t="s">
        <v>28</v>
      </c>
      <c r="C9" s="3">
        <v>9452104</v>
      </c>
      <c r="D9" s="3"/>
      <c r="E9" s="3"/>
      <c r="F9" s="16">
        <v>400</v>
      </c>
      <c r="G9" t="s">
        <v>114</v>
      </c>
      <c r="H9" s="3">
        <v>64018.28</v>
      </c>
      <c r="I9" s="3"/>
    </row>
    <row r="10" spans="1:9" ht="12.75">
      <c r="A10" s="1" t="s">
        <v>30</v>
      </c>
      <c r="B10" t="s">
        <v>31</v>
      </c>
      <c r="C10" s="3">
        <v>421613655.71</v>
      </c>
      <c r="D10" s="3"/>
      <c r="E10" s="3"/>
      <c r="F10" s="16" t="s">
        <v>82</v>
      </c>
      <c r="G10" t="s">
        <v>83</v>
      </c>
      <c r="H10" s="3">
        <v>-4956</v>
      </c>
      <c r="I10" s="3"/>
    </row>
    <row r="11" spans="1:8" ht="12.75">
      <c r="A11" s="1" t="s">
        <v>110</v>
      </c>
      <c r="B11" t="s">
        <v>111</v>
      </c>
      <c r="C11" s="3">
        <v>1179976473.58</v>
      </c>
      <c r="D11" s="3"/>
      <c r="E11" s="3"/>
      <c r="F11" s="2">
        <v>402</v>
      </c>
      <c r="G11" t="s">
        <v>121</v>
      </c>
      <c r="H11" s="3">
        <v>233576.62</v>
      </c>
    </row>
    <row r="12" spans="1:9" ht="12.75">
      <c r="A12" s="1" t="s">
        <v>32</v>
      </c>
      <c r="B12" t="s">
        <v>33</v>
      </c>
      <c r="C12" s="3">
        <v>48083384.4</v>
      </c>
      <c r="D12" s="3"/>
      <c r="E12" s="3"/>
      <c r="F12" s="16" t="s">
        <v>84</v>
      </c>
      <c r="G12" t="s">
        <v>85</v>
      </c>
      <c r="H12" s="3">
        <v>75390935.64</v>
      </c>
      <c r="I12" s="3"/>
    </row>
    <row r="13" spans="1:9" ht="12.75">
      <c r="A13" s="1" t="s">
        <v>34</v>
      </c>
      <c r="B13" t="s">
        <v>35</v>
      </c>
      <c r="C13" s="3">
        <v>-122971.1</v>
      </c>
      <c r="D13" s="3"/>
      <c r="E13" s="3"/>
      <c r="F13" s="16" t="s">
        <v>86</v>
      </c>
      <c r="G13" t="s">
        <v>87</v>
      </c>
      <c r="H13" s="3">
        <v>111185817.44</v>
      </c>
      <c r="I13" s="3"/>
    </row>
    <row r="14" spans="1:9" ht="12.75">
      <c r="A14" s="1" t="s">
        <v>36</v>
      </c>
      <c r="B14" t="s">
        <v>37</v>
      </c>
      <c r="C14" s="3">
        <v>916759.63</v>
      </c>
      <c r="D14" s="3"/>
      <c r="E14" s="3"/>
      <c r="F14" s="16" t="s">
        <v>88</v>
      </c>
      <c r="G14" t="s">
        <v>89</v>
      </c>
      <c r="H14" s="9">
        <v>418000</v>
      </c>
      <c r="I14" s="3"/>
    </row>
    <row r="15" spans="1:8" ht="13.5" thickBot="1">
      <c r="A15" s="1" t="s">
        <v>38</v>
      </c>
      <c r="B15" t="s">
        <v>39</v>
      </c>
      <c r="C15" s="3">
        <v>33582856.2</v>
      </c>
      <c r="D15" s="3"/>
      <c r="E15" s="3"/>
      <c r="F15" s="2">
        <v>408</v>
      </c>
      <c r="G15" t="s">
        <v>122</v>
      </c>
      <c r="H15" s="4">
        <v>5341989.5</v>
      </c>
    </row>
    <row r="16" spans="1:9" ht="12.75">
      <c r="A16" s="1" t="s">
        <v>40</v>
      </c>
      <c r="B16" t="s">
        <v>41</v>
      </c>
      <c r="C16" s="3">
        <v>21755445.97</v>
      </c>
      <c r="D16" s="3"/>
      <c r="E16" s="3"/>
      <c r="F16" s="16"/>
      <c r="H16" s="3"/>
      <c r="I16" s="3"/>
    </row>
    <row r="17" spans="1:9" ht="13.5" thickBot="1">
      <c r="A17" s="1" t="s">
        <v>42</v>
      </c>
      <c r="B17" t="s">
        <v>43</v>
      </c>
      <c r="C17" s="3">
        <v>46827853.07</v>
      </c>
      <c r="D17" s="3"/>
      <c r="E17" s="3"/>
      <c r="F17" s="17" t="s">
        <v>90</v>
      </c>
      <c r="H17" s="3"/>
      <c r="I17" s="20">
        <f>SUM(H9:H15)</f>
        <v>192629381.48000002</v>
      </c>
    </row>
    <row r="18" spans="1:9" ht="12.75">
      <c r="A18" s="1" t="s">
        <v>112</v>
      </c>
      <c r="B18" t="s">
        <v>113</v>
      </c>
      <c r="C18" s="3">
        <v>1985978.28</v>
      </c>
      <c r="D18" s="3"/>
      <c r="E18" s="3"/>
      <c r="F18" s="16"/>
      <c r="H18" s="3"/>
      <c r="I18" s="3"/>
    </row>
    <row r="19" spans="1:9" ht="12.75">
      <c r="A19" s="1" t="s">
        <v>44</v>
      </c>
      <c r="B19" t="s">
        <v>45</v>
      </c>
      <c r="C19" s="3">
        <v>11664672.53</v>
      </c>
      <c r="D19" s="3"/>
      <c r="E19" s="3"/>
      <c r="F19" s="143" t="s">
        <v>91</v>
      </c>
      <c r="G19" s="143"/>
      <c r="H19" s="143"/>
      <c r="I19" s="18">
        <f>+I17</f>
        <v>192629381.48000002</v>
      </c>
    </row>
    <row r="20" spans="1:9" ht="13.5" thickBot="1">
      <c r="A20" s="1" t="s">
        <v>127</v>
      </c>
      <c r="B20" t="s">
        <v>128</v>
      </c>
      <c r="C20" s="4">
        <v>772372</v>
      </c>
      <c r="E20" s="3"/>
      <c r="G20" s="7"/>
      <c r="H20" s="3"/>
      <c r="I20" s="3"/>
    </row>
    <row r="21" spans="1:5" ht="12.75">
      <c r="A21" s="1"/>
      <c r="C21" s="3"/>
      <c r="D21" s="3"/>
      <c r="E21" s="3"/>
    </row>
    <row r="22" spans="1:9" ht="12.75">
      <c r="A22" s="14" t="s">
        <v>46</v>
      </c>
      <c r="C22" s="3"/>
      <c r="D22" s="15">
        <f>SUM(C9:C20)</f>
        <v>1776508584.2700002</v>
      </c>
      <c r="E22" s="3"/>
      <c r="F22" s="143" t="s">
        <v>92</v>
      </c>
      <c r="G22" s="143"/>
      <c r="H22" s="143"/>
      <c r="I22" s="3"/>
    </row>
    <row r="23" spans="1:9" ht="12.75">
      <c r="A23" s="1"/>
      <c r="C23" s="3"/>
      <c r="D23" s="3"/>
      <c r="E23" s="3"/>
      <c r="F23" s="16"/>
      <c r="H23" s="3"/>
      <c r="I23" s="3"/>
    </row>
    <row r="24" spans="1:9" ht="12.75">
      <c r="A24" s="14" t="s">
        <v>47</v>
      </c>
      <c r="C24" s="3"/>
      <c r="D24" s="3"/>
      <c r="E24" s="3"/>
      <c r="F24" s="16" t="s">
        <v>95</v>
      </c>
      <c r="G24" t="s">
        <v>96</v>
      </c>
      <c r="H24" s="3">
        <v>1922964374.98</v>
      </c>
      <c r="I24" s="3"/>
    </row>
    <row r="25" spans="1:9" ht="12.75">
      <c r="A25" s="1"/>
      <c r="C25" s="3"/>
      <c r="D25" s="3"/>
      <c r="E25" s="3"/>
      <c r="F25" s="16" t="s">
        <v>97</v>
      </c>
      <c r="G25" t="s">
        <v>98</v>
      </c>
      <c r="H25" s="3">
        <v>1777789.01</v>
      </c>
      <c r="I25" s="3"/>
    </row>
    <row r="26" spans="1:9" ht="12.75">
      <c r="A26" s="1" t="s">
        <v>48</v>
      </c>
      <c r="B26" t="s">
        <v>49</v>
      </c>
      <c r="C26" s="3">
        <v>921467.36</v>
      </c>
      <c r="D26" s="3"/>
      <c r="E26" s="3"/>
      <c r="F26" s="16" t="s">
        <v>99</v>
      </c>
      <c r="G26" t="s">
        <v>100</v>
      </c>
      <c r="H26" s="3">
        <v>193773485.3</v>
      </c>
      <c r="I26" s="3"/>
    </row>
    <row r="27" spans="1:8" ht="12.75">
      <c r="A27" s="1" t="s">
        <v>50</v>
      </c>
      <c r="B27" t="s">
        <v>51</v>
      </c>
      <c r="C27" s="3">
        <v>-748609.21</v>
      </c>
      <c r="D27" s="3"/>
      <c r="E27" s="3"/>
      <c r="F27" s="16" t="s">
        <v>101</v>
      </c>
      <c r="G27" t="s">
        <v>102</v>
      </c>
      <c r="H27" s="3">
        <v>303430065.95</v>
      </c>
    </row>
    <row r="28" spans="1:8" ht="12.75">
      <c r="A28" s="1" t="s">
        <v>52</v>
      </c>
      <c r="B28" t="s">
        <v>54</v>
      </c>
      <c r="C28" s="3">
        <v>165600605.79</v>
      </c>
      <c r="D28" s="3"/>
      <c r="E28" s="3"/>
      <c r="F28" s="16" t="s">
        <v>103</v>
      </c>
      <c r="G28" t="s">
        <v>104</v>
      </c>
      <c r="H28" s="9">
        <v>3272351.19</v>
      </c>
    </row>
    <row r="29" spans="1:8" ht="13.5" thickBot="1">
      <c r="A29" s="1" t="s">
        <v>53</v>
      </c>
      <c r="B29" t="s">
        <v>51</v>
      </c>
      <c r="C29" s="3">
        <v>-78679621.36</v>
      </c>
      <c r="D29" s="3"/>
      <c r="E29" s="3"/>
      <c r="F29" s="16" t="s">
        <v>134</v>
      </c>
      <c r="G29" t="s">
        <v>135</v>
      </c>
      <c r="H29" s="22">
        <v>8620546.45</v>
      </c>
    </row>
    <row r="30" spans="1:5" ht="12.75">
      <c r="A30" s="1" t="s">
        <v>55</v>
      </c>
      <c r="B30" t="s">
        <v>56</v>
      </c>
      <c r="C30" s="3">
        <v>164060257.01</v>
      </c>
      <c r="D30" s="3"/>
      <c r="E30" s="3"/>
    </row>
    <row r="31" spans="1:9" ht="13.5" thickBot="1">
      <c r="A31" s="1" t="s">
        <v>57</v>
      </c>
      <c r="B31" t="s">
        <v>51</v>
      </c>
      <c r="C31" s="3">
        <v>-86805256.46</v>
      </c>
      <c r="D31" s="3"/>
      <c r="E31" s="3"/>
      <c r="F31" s="136" t="s">
        <v>106</v>
      </c>
      <c r="G31" s="136"/>
      <c r="H31" s="136"/>
      <c r="I31" s="19">
        <f>SUM(H24:H29)</f>
        <v>2433838612.8799996</v>
      </c>
    </row>
    <row r="32" spans="1:6" ht="12.75">
      <c r="A32" s="1" t="s">
        <v>58</v>
      </c>
      <c r="B32" t="s">
        <v>59</v>
      </c>
      <c r="C32" s="3">
        <v>81415697.2</v>
      </c>
      <c r="D32" s="3"/>
      <c r="E32" s="3"/>
      <c r="F32" s="3"/>
    </row>
    <row r="33" spans="1:6" ht="12.75">
      <c r="A33" s="1" t="s">
        <v>60</v>
      </c>
      <c r="B33" t="s">
        <v>51</v>
      </c>
      <c r="C33" s="3">
        <v>-32352129.72</v>
      </c>
      <c r="D33" s="3"/>
      <c r="E33" s="3"/>
      <c r="F33" s="3"/>
    </row>
    <row r="34" spans="1:9" ht="13.5" thickBot="1">
      <c r="A34" s="1" t="s">
        <v>61</v>
      </c>
      <c r="B34" t="s">
        <v>62</v>
      </c>
      <c r="C34" s="3">
        <v>164465097.26</v>
      </c>
      <c r="D34" s="3"/>
      <c r="E34" s="3"/>
      <c r="F34" s="136" t="s">
        <v>107</v>
      </c>
      <c r="G34" s="136"/>
      <c r="H34" s="136"/>
      <c r="I34" s="13">
        <f>+I19+I31</f>
        <v>2626467994.3599997</v>
      </c>
    </row>
    <row r="35" spans="1:5" ht="13.5" thickTop="1">
      <c r="A35" s="1" t="s">
        <v>63</v>
      </c>
      <c r="B35" t="s">
        <v>51</v>
      </c>
      <c r="C35" s="3">
        <v>-38662284.58</v>
      </c>
      <c r="D35" s="3"/>
      <c r="E35" s="3"/>
    </row>
    <row r="36" spans="1:9" ht="12.75">
      <c r="A36" s="1" t="s">
        <v>64</v>
      </c>
      <c r="B36" t="s">
        <v>65</v>
      </c>
      <c r="C36" s="3">
        <v>36158361.9</v>
      </c>
      <c r="D36" s="3"/>
      <c r="E36" s="3"/>
      <c r="I36" s="8">
        <f>+D62-I34</f>
        <v>0</v>
      </c>
    </row>
    <row r="37" spans="1:6" ht="12.75">
      <c r="A37" s="1" t="s">
        <v>66</v>
      </c>
      <c r="B37" t="s">
        <v>67</v>
      </c>
      <c r="C37" s="3">
        <v>146728449.82</v>
      </c>
      <c r="D37" s="3"/>
      <c r="E37" s="3"/>
      <c r="F37" s="3"/>
    </row>
    <row r="38" spans="1:6" ht="12.75">
      <c r="A38" s="1" t="s">
        <v>68</v>
      </c>
      <c r="B38" t="s">
        <v>51</v>
      </c>
      <c r="C38" s="3">
        <v>-46083256.5</v>
      </c>
      <c r="D38" s="3"/>
      <c r="E38" s="3"/>
      <c r="F38" s="3"/>
    </row>
    <row r="39" spans="1:6" ht="12.75">
      <c r="A39" s="2">
        <v>216</v>
      </c>
      <c r="B39" t="s">
        <v>69</v>
      </c>
      <c r="C39" s="3">
        <v>882461.88</v>
      </c>
      <c r="D39" s="3"/>
      <c r="E39" s="3"/>
      <c r="F39" s="3"/>
    </row>
    <row r="40" spans="1:6" ht="12.75">
      <c r="A40" s="2">
        <v>217</v>
      </c>
      <c r="B40" t="s">
        <v>51</v>
      </c>
      <c r="C40" s="3">
        <v>-292292.37</v>
      </c>
      <c r="D40" s="3"/>
      <c r="E40" s="3"/>
      <c r="F40" s="3"/>
    </row>
    <row r="41" spans="1:6" ht="12.75">
      <c r="A41" s="2">
        <v>218</v>
      </c>
      <c r="B41" t="s">
        <v>70</v>
      </c>
      <c r="C41" s="3">
        <v>532471723.41</v>
      </c>
      <c r="D41" s="3"/>
      <c r="E41" s="3"/>
      <c r="F41" s="3"/>
    </row>
    <row r="42" spans="1:6" ht="12.75">
      <c r="A42" s="2">
        <v>219</v>
      </c>
      <c r="B42" t="s">
        <v>51</v>
      </c>
      <c r="C42" s="3">
        <v>-418351773.41</v>
      </c>
      <c r="D42" s="3"/>
      <c r="E42" s="3"/>
      <c r="F42" s="3"/>
    </row>
    <row r="43" spans="1:4" ht="12.75">
      <c r="A43" s="2">
        <v>223</v>
      </c>
      <c r="B43" t="s">
        <v>71</v>
      </c>
      <c r="C43" s="3">
        <v>178163538.1</v>
      </c>
      <c r="D43" s="3"/>
    </row>
    <row r="44" spans="1:3" ht="12.75">
      <c r="A44" s="2">
        <v>224</v>
      </c>
      <c r="B44" t="s">
        <v>72</v>
      </c>
      <c r="C44" s="3">
        <v>24460587.21</v>
      </c>
    </row>
    <row r="45" spans="1:3" ht="13.5" thickBot="1">
      <c r="A45" s="2">
        <v>225</v>
      </c>
      <c r="B45" t="s">
        <v>51</v>
      </c>
      <c r="C45" s="4">
        <v>-9360333.5</v>
      </c>
    </row>
    <row r="46" spans="1:3" ht="12.75">
      <c r="A46" s="6"/>
      <c r="C46" s="9"/>
    </row>
    <row r="47" spans="1:4" ht="12.75">
      <c r="A47" s="10" t="s">
        <v>73</v>
      </c>
      <c r="D47" s="11">
        <f>SUM(C26:C45)</f>
        <v>783992689.83</v>
      </c>
    </row>
    <row r="48" ht="12.75">
      <c r="A48" s="2"/>
    </row>
    <row r="49" ht="12.75">
      <c r="A49" s="7" t="s">
        <v>74</v>
      </c>
    </row>
    <row r="51" spans="1:4" ht="12.75">
      <c r="A51" s="2">
        <v>302</v>
      </c>
      <c r="B51" t="s">
        <v>75</v>
      </c>
      <c r="C51" s="3">
        <v>5367734.76</v>
      </c>
      <c r="D51" s="3"/>
    </row>
    <row r="52" spans="1:4" ht="12.75">
      <c r="A52" s="2">
        <v>303</v>
      </c>
      <c r="B52" t="s">
        <v>51</v>
      </c>
      <c r="C52" s="3">
        <v>-3569076.58</v>
      </c>
      <c r="D52" s="3"/>
    </row>
    <row r="53" spans="1:4" ht="12.75">
      <c r="A53" s="2">
        <v>304</v>
      </c>
      <c r="B53" t="s">
        <v>76</v>
      </c>
      <c r="C53" s="3">
        <v>757803.2</v>
      </c>
      <c r="D53" s="3"/>
    </row>
    <row r="54" spans="1:4" ht="12.75">
      <c r="A54" s="2">
        <v>306</v>
      </c>
      <c r="B54" t="s">
        <v>77</v>
      </c>
      <c r="C54" s="3">
        <v>1106307</v>
      </c>
      <c r="D54" s="3"/>
    </row>
    <row r="55" spans="1:4" ht="12.75">
      <c r="A55" s="2">
        <v>307</v>
      </c>
      <c r="B55" t="s">
        <v>78</v>
      </c>
      <c r="C55" s="3">
        <v>50304442.19</v>
      </c>
      <c r="D55" s="3"/>
    </row>
    <row r="56" spans="1:4" ht="12.75">
      <c r="A56" s="2">
        <v>308</v>
      </c>
      <c r="B56" t="s">
        <v>79</v>
      </c>
      <c r="C56" s="9">
        <v>11595650.5</v>
      </c>
      <c r="D56" s="3"/>
    </row>
    <row r="57" spans="1:4" ht="12.75">
      <c r="A57" s="2">
        <v>309</v>
      </c>
      <c r="B57" t="s">
        <v>133</v>
      </c>
      <c r="C57" s="9">
        <v>411336.75</v>
      </c>
      <c r="D57" s="3"/>
    </row>
    <row r="58" spans="1:4" ht="13.5" thickBot="1">
      <c r="A58" s="2">
        <v>310</v>
      </c>
      <c r="B58" t="s">
        <v>51</v>
      </c>
      <c r="C58" s="4">
        <v>-7477.56</v>
      </c>
      <c r="D58" s="3"/>
    </row>
    <row r="59" spans="3:4" ht="12.75">
      <c r="C59" s="3"/>
      <c r="D59" s="3"/>
    </row>
    <row r="60" spans="1:4" ht="13.5" thickBot="1">
      <c r="A60" s="7" t="s">
        <v>80</v>
      </c>
      <c r="C60" s="3"/>
      <c r="D60" s="12">
        <f>SUM(C51:C58)</f>
        <v>65966720.26</v>
      </c>
    </row>
    <row r="62" spans="1:4" ht="13.5" thickBot="1">
      <c r="A62" s="6" t="s">
        <v>117</v>
      </c>
      <c r="B62" s="6"/>
      <c r="C62" s="6"/>
      <c r="D62" s="13">
        <f>SUM(D22:D60)</f>
        <v>2626467994.3600006</v>
      </c>
    </row>
    <row r="63" ht="13.5" thickTop="1"/>
  </sheetData>
  <sheetProtection/>
  <mergeCells count="9">
    <mergeCell ref="F34:H34"/>
    <mergeCell ref="F19:H19"/>
    <mergeCell ref="F22:H22"/>
    <mergeCell ref="F31:H31"/>
    <mergeCell ref="A1:I1"/>
    <mergeCell ref="A2:I2"/>
    <mergeCell ref="A3:I3"/>
    <mergeCell ref="A5:C5"/>
    <mergeCell ref="F5:H5"/>
  </mergeCells>
  <printOptions/>
  <pageMargins left="0.75" right="0.75" top="1" bottom="1" header="0" footer="0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6.140625" style="0" customWidth="1"/>
    <col min="2" max="2" width="32.421875" style="0" customWidth="1"/>
    <col min="3" max="4" width="18.14062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129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5" ht="12.75">
      <c r="A7" s="1">
        <v>801</v>
      </c>
      <c r="B7" t="s">
        <v>194</v>
      </c>
      <c r="C7" s="3">
        <v>833204872.93</v>
      </c>
      <c r="D7" s="3"/>
      <c r="E7" s="3"/>
    </row>
    <row r="8" spans="1:5" ht="12.75">
      <c r="A8" s="1">
        <v>803</v>
      </c>
      <c r="B8" t="s">
        <v>4</v>
      </c>
      <c r="C8" s="3">
        <v>35286359.53</v>
      </c>
      <c r="D8" s="3"/>
      <c r="E8" s="3"/>
    </row>
    <row r="9" spans="1:5" ht="13.5" thickBot="1">
      <c r="A9" s="1">
        <v>808</v>
      </c>
      <c r="B9" t="s">
        <v>6</v>
      </c>
      <c r="C9" s="4">
        <f>1.5+685762.98</f>
        <v>685764.48</v>
      </c>
      <c r="D9" s="3"/>
      <c r="E9" s="3"/>
    </row>
    <row r="10" spans="1:5" ht="12.75">
      <c r="A10" s="1"/>
      <c r="C10" s="3"/>
      <c r="D10" s="3"/>
      <c r="E10" s="3"/>
    </row>
    <row r="11" spans="1:5" ht="12.75">
      <c r="A11" s="142" t="s">
        <v>7</v>
      </c>
      <c r="B11" s="142"/>
      <c r="C11" s="142"/>
      <c r="D11" s="3">
        <f>SUM(C7:C9)</f>
        <v>869176996.9399999</v>
      </c>
      <c r="E11" s="3"/>
    </row>
    <row r="12" ht="12.75">
      <c r="A12" s="1"/>
    </row>
    <row r="13" ht="12.75">
      <c r="A13" s="1"/>
    </row>
    <row r="14" spans="1:3" ht="12.75">
      <c r="A14" s="142" t="s">
        <v>8</v>
      </c>
      <c r="B14" s="142"/>
      <c r="C14" s="142"/>
    </row>
    <row r="15" ht="12.75">
      <c r="A15" s="1"/>
    </row>
    <row r="16" spans="1:5" ht="12.75">
      <c r="A16" s="1" t="s">
        <v>9</v>
      </c>
      <c r="B16" t="s">
        <v>10</v>
      </c>
      <c r="C16" s="3">
        <v>306292809.28</v>
      </c>
      <c r="D16" s="3"/>
      <c r="E16" s="3"/>
    </row>
    <row r="17" spans="1:5" ht="12.75">
      <c r="A17" s="1" t="s">
        <v>11</v>
      </c>
      <c r="B17" t="s">
        <v>20</v>
      </c>
      <c r="C17" s="3">
        <v>56586262.9</v>
      </c>
      <c r="D17" s="3"/>
      <c r="E17" s="3"/>
    </row>
    <row r="18" spans="1:5" ht="12.75">
      <c r="A18" s="1" t="s">
        <v>12</v>
      </c>
      <c r="B18" t="s">
        <v>13</v>
      </c>
      <c r="C18" s="3">
        <v>16023014.86</v>
      </c>
      <c r="D18" s="3"/>
      <c r="E18" s="3"/>
    </row>
    <row r="19" spans="1:5" ht="12.75">
      <c r="A19" s="1" t="s">
        <v>14</v>
      </c>
      <c r="B19" t="s">
        <v>15</v>
      </c>
      <c r="C19" s="3">
        <v>98382060.57</v>
      </c>
      <c r="D19" s="3"/>
      <c r="E19" s="3"/>
    </row>
    <row r="20" spans="1:5" ht="12.75">
      <c r="A20" s="1" t="s">
        <v>18</v>
      </c>
      <c r="B20" t="s">
        <v>19</v>
      </c>
      <c r="C20" s="3">
        <v>37987752.77</v>
      </c>
      <c r="D20" s="3"/>
      <c r="E20" s="3"/>
    </row>
    <row r="21" spans="1:5" ht="12.75">
      <c r="A21" s="2">
        <v>907</v>
      </c>
      <c r="B21" t="s">
        <v>21</v>
      </c>
      <c r="C21" s="3">
        <v>74229.1</v>
      </c>
      <c r="D21" s="3"/>
      <c r="E21" s="3"/>
    </row>
    <row r="22" spans="1:5" ht="13.5" thickBot="1">
      <c r="A22" s="2">
        <v>911</v>
      </c>
      <c r="B22" t="s">
        <v>22</v>
      </c>
      <c r="C22" s="4">
        <v>4296.5</v>
      </c>
      <c r="D22" s="3"/>
      <c r="E22" s="3"/>
    </row>
    <row r="23" spans="3:5" ht="12.75">
      <c r="C23" s="3"/>
      <c r="D23" s="3"/>
      <c r="E23" s="3"/>
    </row>
    <row r="24" spans="1:5" ht="13.5" thickBot="1">
      <c r="A24" s="136" t="s">
        <v>23</v>
      </c>
      <c r="B24" s="136"/>
      <c r="C24" s="136"/>
      <c r="D24" s="4">
        <f>SUM(C16:C22)</f>
        <v>515350425.97999996</v>
      </c>
      <c r="E24" s="3"/>
    </row>
    <row r="25" spans="3:5" ht="12.75">
      <c r="C25" s="3"/>
      <c r="D25" s="3"/>
      <c r="E25" s="3"/>
    </row>
    <row r="26" spans="1:5" ht="13.5" thickBot="1">
      <c r="A26" s="136" t="s">
        <v>24</v>
      </c>
      <c r="B26" s="136"/>
      <c r="C26" s="136"/>
      <c r="D26" s="5">
        <f>+D11-D24</f>
        <v>353826570.96</v>
      </c>
      <c r="E26" s="3"/>
    </row>
    <row r="27" ht="13.5" thickTop="1"/>
    <row r="28" ht="12.75">
      <c r="D28" s="8"/>
    </row>
  </sheetData>
  <sheetProtection/>
  <mergeCells count="8">
    <mergeCell ref="A11:C11"/>
    <mergeCell ref="A14:C14"/>
    <mergeCell ref="A24:C24"/>
    <mergeCell ref="A26:C26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136"/>
      <c r="F2" s="136"/>
      <c r="G2" s="136"/>
      <c r="H2" s="136"/>
      <c r="I2" s="136"/>
    </row>
    <row r="3" spans="1:9" ht="12.75">
      <c r="A3" s="136" t="s">
        <v>130</v>
      </c>
      <c r="B3" s="136"/>
      <c r="C3" s="136"/>
      <c r="D3" s="136"/>
      <c r="E3" s="136"/>
      <c r="F3" s="136"/>
      <c r="G3" s="136"/>
      <c r="H3" s="136"/>
      <c r="I3" s="136"/>
    </row>
    <row r="5" spans="1:8" ht="12.75">
      <c r="A5" s="136" t="s">
        <v>115</v>
      </c>
      <c r="B5" s="136"/>
      <c r="C5" s="136"/>
      <c r="F5" s="136" t="s">
        <v>105</v>
      </c>
      <c r="G5" s="136"/>
      <c r="H5" s="136"/>
    </row>
    <row r="7" spans="1:6" ht="12.75">
      <c r="A7" s="7" t="s">
        <v>27</v>
      </c>
      <c r="F7" t="s">
        <v>81</v>
      </c>
    </row>
    <row r="9" spans="1:9" ht="12.75">
      <c r="A9" s="1" t="s">
        <v>29</v>
      </c>
      <c r="B9" t="s">
        <v>28</v>
      </c>
      <c r="C9" s="3">
        <v>968451</v>
      </c>
      <c r="D9" s="3"/>
      <c r="E9" s="3"/>
      <c r="F9" s="16">
        <v>400</v>
      </c>
      <c r="G9" t="s">
        <v>114</v>
      </c>
      <c r="H9" s="3">
        <v>1686345.1</v>
      </c>
      <c r="I9" s="3"/>
    </row>
    <row r="10" spans="1:9" ht="12.75">
      <c r="A10" s="1" t="s">
        <v>30</v>
      </c>
      <c r="B10" t="s">
        <v>31</v>
      </c>
      <c r="C10" s="3">
        <v>417340494.06</v>
      </c>
      <c r="D10" s="3"/>
      <c r="E10" s="3"/>
      <c r="F10" s="16" t="s">
        <v>82</v>
      </c>
      <c r="G10" t="s">
        <v>83</v>
      </c>
      <c r="H10" s="3">
        <v>279903</v>
      </c>
      <c r="I10" s="3"/>
    </row>
    <row r="11" spans="1:8" ht="12.75">
      <c r="A11" s="1" t="s">
        <v>110</v>
      </c>
      <c r="B11" t="s">
        <v>111</v>
      </c>
      <c r="C11" s="3">
        <v>1171603262.43</v>
      </c>
      <c r="D11" s="3"/>
      <c r="E11" s="3"/>
      <c r="F11" s="2">
        <v>402</v>
      </c>
      <c r="G11" t="s">
        <v>121</v>
      </c>
      <c r="H11" s="3">
        <v>4585939.4</v>
      </c>
    </row>
    <row r="12" spans="1:9" ht="12.75">
      <c r="A12" s="1" t="s">
        <v>32</v>
      </c>
      <c r="B12" t="s">
        <v>33</v>
      </c>
      <c r="C12" s="3">
        <v>55769188.21</v>
      </c>
      <c r="D12" s="3"/>
      <c r="E12" s="3"/>
      <c r="F12" s="16" t="s">
        <v>84</v>
      </c>
      <c r="G12" t="s">
        <v>85</v>
      </c>
      <c r="H12" s="3">
        <v>59205686.56</v>
      </c>
      <c r="I12" s="3"/>
    </row>
    <row r="13" spans="1:9" ht="12.75">
      <c r="A13" s="1" t="s">
        <v>34</v>
      </c>
      <c r="B13" t="s">
        <v>35</v>
      </c>
      <c r="C13" s="3">
        <v>-152096</v>
      </c>
      <c r="D13" s="3"/>
      <c r="E13" s="3"/>
      <c r="F13" s="16" t="s">
        <v>86</v>
      </c>
      <c r="G13" t="s">
        <v>87</v>
      </c>
      <c r="H13" s="3">
        <v>60184128.25</v>
      </c>
      <c r="I13" s="3"/>
    </row>
    <row r="14" spans="1:9" ht="12.75">
      <c r="A14" s="1" t="s">
        <v>36</v>
      </c>
      <c r="B14" t="s">
        <v>37</v>
      </c>
      <c r="C14" s="3">
        <f>950011.57+6037.5</f>
        <v>956049.07</v>
      </c>
      <c r="D14" s="3"/>
      <c r="E14" s="3"/>
      <c r="F14" s="16" t="s">
        <v>88</v>
      </c>
      <c r="G14" t="s">
        <v>89</v>
      </c>
      <c r="H14" s="9">
        <v>1066851.35</v>
      </c>
      <c r="I14" s="3"/>
    </row>
    <row r="15" spans="1:8" ht="13.5" thickBot="1">
      <c r="A15" s="1" t="s">
        <v>38</v>
      </c>
      <c r="B15" t="s">
        <v>39</v>
      </c>
      <c r="C15" s="3">
        <v>22670856.2</v>
      </c>
      <c r="D15" s="3"/>
      <c r="E15" s="3"/>
      <c r="F15" s="2">
        <v>408</v>
      </c>
      <c r="G15" t="s">
        <v>122</v>
      </c>
      <c r="H15" s="4">
        <v>11441350.5</v>
      </c>
    </row>
    <row r="16" spans="1:9" ht="12.75">
      <c r="A16" s="1" t="s">
        <v>40</v>
      </c>
      <c r="B16" t="s">
        <v>41</v>
      </c>
      <c r="C16" s="3">
        <v>20753087.92</v>
      </c>
      <c r="D16" s="3"/>
      <c r="E16" s="3"/>
      <c r="F16" s="16"/>
      <c r="H16" s="3"/>
      <c r="I16" s="3"/>
    </row>
    <row r="17" spans="1:9" ht="13.5" thickBot="1">
      <c r="A17" s="1" t="s">
        <v>42</v>
      </c>
      <c r="B17" t="s">
        <v>43</v>
      </c>
      <c r="C17" s="3">
        <v>16125149.71</v>
      </c>
      <c r="D17" s="3"/>
      <c r="E17" s="3"/>
      <c r="F17" s="17" t="s">
        <v>90</v>
      </c>
      <c r="H17" s="3"/>
      <c r="I17" s="20">
        <f>SUM(H9:H15)</f>
        <v>138450204.16</v>
      </c>
    </row>
    <row r="18" spans="1:9" ht="12.75">
      <c r="A18" s="1" t="s">
        <v>112</v>
      </c>
      <c r="B18" t="s">
        <v>113</v>
      </c>
      <c r="C18" s="3">
        <v>3025154.28</v>
      </c>
      <c r="D18" s="3"/>
      <c r="E18" s="3"/>
      <c r="F18" s="16"/>
      <c r="H18" s="3"/>
      <c r="I18" s="3"/>
    </row>
    <row r="19" spans="1:9" ht="12.75">
      <c r="A19" s="1" t="s">
        <v>44</v>
      </c>
      <c r="B19" t="s">
        <v>45</v>
      </c>
      <c r="C19" s="3">
        <v>13358322</v>
      </c>
      <c r="D19" s="3"/>
      <c r="E19" s="3"/>
      <c r="F19" s="143" t="s">
        <v>91</v>
      </c>
      <c r="G19" s="143"/>
      <c r="H19" s="143"/>
      <c r="I19" s="18">
        <f>+I17</f>
        <v>138450204.16</v>
      </c>
    </row>
    <row r="20" spans="1:9" ht="13.5" thickBot="1">
      <c r="A20" s="1" t="s">
        <v>127</v>
      </c>
      <c r="B20" t="s">
        <v>128</v>
      </c>
      <c r="C20" s="4">
        <v>772372</v>
      </c>
      <c r="E20" s="3"/>
      <c r="G20" s="7"/>
      <c r="H20" s="3"/>
      <c r="I20" s="3"/>
    </row>
    <row r="21" spans="1:5" ht="12.75">
      <c r="A21" s="1"/>
      <c r="C21" s="3"/>
      <c r="D21" s="3"/>
      <c r="E21" s="3"/>
    </row>
    <row r="22" spans="1:9" ht="12.75">
      <c r="A22" s="14" t="s">
        <v>46</v>
      </c>
      <c r="C22" s="3"/>
      <c r="D22" s="15">
        <f>SUM(C9:C20)</f>
        <v>1723190290.88</v>
      </c>
      <c r="E22" s="3"/>
      <c r="F22" s="143" t="s">
        <v>92</v>
      </c>
      <c r="G22" s="143"/>
      <c r="H22" s="143"/>
      <c r="I22" s="3"/>
    </row>
    <row r="23" spans="1:9" ht="12.75">
      <c r="A23" s="1"/>
      <c r="C23" s="3"/>
      <c r="D23" s="3"/>
      <c r="E23" s="3"/>
      <c r="F23" s="16"/>
      <c r="H23" s="3"/>
      <c r="I23" s="3"/>
    </row>
    <row r="24" spans="1:9" ht="12.75">
      <c r="A24" s="14" t="s">
        <v>47</v>
      </c>
      <c r="C24" s="3"/>
      <c r="D24" s="3"/>
      <c r="E24" s="3"/>
      <c r="F24" s="16" t="s">
        <v>95</v>
      </c>
      <c r="G24" t="s">
        <v>96</v>
      </c>
      <c r="H24" s="3">
        <v>1916865013.98</v>
      </c>
      <c r="I24" s="3"/>
    </row>
    <row r="25" spans="1:9" ht="12.75">
      <c r="A25" s="1"/>
      <c r="C25" s="3"/>
      <c r="D25" s="3"/>
      <c r="E25" s="3"/>
      <c r="F25" s="16" t="s">
        <v>97</v>
      </c>
      <c r="G25" t="s">
        <v>98</v>
      </c>
      <c r="H25" s="3">
        <v>781192.5</v>
      </c>
      <c r="I25" s="3"/>
    </row>
    <row r="26" spans="1:9" ht="12.75">
      <c r="A26" s="1" t="s">
        <v>48</v>
      </c>
      <c r="B26" t="s">
        <v>49</v>
      </c>
      <c r="C26" s="3">
        <v>921467.36</v>
      </c>
      <c r="D26" s="3"/>
      <c r="E26" s="3"/>
      <c r="F26" s="16" t="s">
        <v>99</v>
      </c>
      <c r="G26" t="s">
        <v>100</v>
      </c>
      <c r="H26" s="3">
        <v>193773485.3</v>
      </c>
      <c r="I26" s="3"/>
    </row>
    <row r="27" spans="1:8" ht="12.75">
      <c r="A27" s="1" t="s">
        <v>50</v>
      </c>
      <c r="B27" t="s">
        <v>51</v>
      </c>
      <c r="C27" s="3">
        <v>-729865.48</v>
      </c>
      <c r="D27" s="3"/>
      <c r="E27" s="3"/>
      <c r="F27" s="16" t="s">
        <v>101</v>
      </c>
      <c r="G27" t="s">
        <v>102</v>
      </c>
      <c r="H27" s="3">
        <v>353826570.96</v>
      </c>
    </row>
    <row r="28" spans="1:8" ht="13.5" thickBot="1">
      <c r="A28" s="1" t="s">
        <v>52</v>
      </c>
      <c r="B28" t="s">
        <v>54</v>
      </c>
      <c r="C28" s="3">
        <v>164770682.56</v>
      </c>
      <c r="D28" s="3"/>
      <c r="E28" s="3"/>
      <c r="F28" s="16" t="s">
        <v>103</v>
      </c>
      <c r="G28" t="s">
        <v>104</v>
      </c>
      <c r="H28" s="4">
        <f>192362.33+2822549.86</f>
        <v>3014912.19</v>
      </c>
    </row>
    <row r="29" spans="1:6" ht="12.75">
      <c r="A29" s="1" t="s">
        <v>53</v>
      </c>
      <c r="B29" t="s">
        <v>51</v>
      </c>
      <c r="C29" s="3">
        <v>-74638535.74</v>
      </c>
      <c r="D29" s="3"/>
      <c r="E29" s="3"/>
      <c r="F29" s="16"/>
    </row>
    <row r="30" spans="1:9" ht="13.5" thickBot="1">
      <c r="A30" s="1" t="s">
        <v>55</v>
      </c>
      <c r="B30" t="s">
        <v>56</v>
      </c>
      <c r="C30" s="3">
        <v>164060257.01</v>
      </c>
      <c r="D30" s="3"/>
      <c r="E30" s="3"/>
      <c r="F30" s="136" t="s">
        <v>106</v>
      </c>
      <c r="G30" s="136"/>
      <c r="H30" s="136"/>
      <c r="I30" s="19">
        <f>SUM(H24:H28)</f>
        <v>2468261174.93</v>
      </c>
    </row>
    <row r="31" spans="1:6" ht="12.75">
      <c r="A31" s="1" t="s">
        <v>57</v>
      </c>
      <c r="B31" t="s">
        <v>51</v>
      </c>
      <c r="C31" s="3">
        <v>-82990764.83</v>
      </c>
      <c r="D31" s="3"/>
      <c r="E31" s="3"/>
      <c r="F31" s="3"/>
    </row>
    <row r="32" spans="1:6" ht="12.75">
      <c r="A32" s="1" t="s">
        <v>58</v>
      </c>
      <c r="B32" t="s">
        <v>59</v>
      </c>
      <c r="C32" s="3">
        <v>81415697.2</v>
      </c>
      <c r="D32" s="3"/>
      <c r="E32" s="3"/>
      <c r="F32" s="3"/>
    </row>
    <row r="33" spans="1:9" ht="13.5" thickBot="1">
      <c r="A33" s="1" t="s">
        <v>60</v>
      </c>
      <c r="B33" t="s">
        <v>51</v>
      </c>
      <c r="C33" s="3">
        <v>-30599068.17</v>
      </c>
      <c r="D33" s="3"/>
      <c r="E33" s="3"/>
      <c r="F33" s="136" t="s">
        <v>107</v>
      </c>
      <c r="G33" s="136"/>
      <c r="H33" s="136"/>
      <c r="I33" s="13">
        <f>+I19+I30</f>
        <v>2606711379.0899997</v>
      </c>
    </row>
    <row r="34" spans="1:5" ht="13.5" thickTop="1">
      <c r="A34" s="1" t="s">
        <v>61</v>
      </c>
      <c r="B34" t="s">
        <v>62</v>
      </c>
      <c r="C34" s="3">
        <v>164280376.16</v>
      </c>
      <c r="D34" s="3"/>
      <c r="E34" s="3"/>
    </row>
    <row r="35" spans="1:9" ht="12.75">
      <c r="A35" s="1" t="s">
        <v>63</v>
      </c>
      <c r="B35" t="s">
        <v>51</v>
      </c>
      <c r="C35" s="3">
        <v>-37878666.34</v>
      </c>
      <c r="D35" s="3"/>
      <c r="E35" s="3"/>
      <c r="I35" s="8">
        <f>+D60-I33</f>
        <v>0</v>
      </c>
    </row>
    <row r="36" spans="1:5" ht="12.75">
      <c r="A36" s="1" t="s">
        <v>64</v>
      </c>
      <c r="B36" t="s">
        <v>65</v>
      </c>
      <c r="C36" s="3">
        <v>36158361.9</v>
      </c>
      <c r="D36" s="3"/>
      <c r="E36" s="3"/>
    </row>
    <row r="37" spans="1:6" ht="12.75">
      <c r="A37" s="1" t="s">
        <v>66</v>
      </c>
      <c r="B37" t="s">
        <v>67</v>
      </c>
      <c r="C37" s="3">
        <v>146728449.82</v>
      </c>
      <c r="D37" s="3"/>
      <c r="E37" s="3"/>
      <c r="F37" s="3"/>
    </row>
    <row r="38" spans="1:6" ht="12.75">
      <c r="A38" s="1" t="s">
        <v>68</v>
      </c>
      <c r="B38" t="s">
        <v>51</v>
      </c>
      <c r="C38" s="3">
        <v>-44340938.61</v>
      </c>
      <c r="D38" s="3"/>
      <c r="E38" s="3"/>
      <c r="F38" s="3"/>
    </row>
    <row r="39" spans="1:6" ht="12.75">
      <c r="A39" s="2">
        <v>216</v>
      </c>
      <c r="B39" t="s">
        <v>69</v>
      </c>
      <c r="C39" s="3">
        <v>666773.88</v>
      </c>
      <c r="D39" s="3"/>
      <c r="E39" s="3"/>
      <c r="F39" s="3"/>
    </row>
    <row r="40" spans="1:6" ht="12.75">
      <c r="A40" s="2">
        <v>217</v>
      </c>
      <c r="B40" t="s">
        <v>51</v>
      </c>
      <c r="C40" s="3">
        <v>-269838.09</v>
      </c>
      <c r="D40" s="3"/>
      <c r="E40" s="3"/>
      <c r="F40" s="3"/>
    </row>
    <row r="41" spans="1:6" ht="12.75">
      <c r="A41" s="2">
        <v>218</v>
      </c>
      <c r="B41" t="s">
        <v>70</v>
      </c>
      <c r="C41" s="3">
        <v>531895833.54</v>
      </c>
      <c r="D41" s="3"/>
      <c r="E41" s="3"/>
      <c r="F41" s="3"/>
    </row>
    <row r="42" spans="1:6" ht="12.75">
      <c r="A42" s="2">
        <v>219</v>
      </c>
      <c r="B42" t="s">
        <v>51</v>
      </c>
      <c r="C42" s="3">
        <v>-396790748.78</v>
      </c>
      <c r="D42" s="3"/>
      <c r="E42" s="3"/>
      <c r="F42" s="3"/>
    </row>
    <row r="43" spans="1:4" ht="12.75">
      <c r="A43" s="2">
        <v>223</v>
      </c>
      <c r="B43" t="s">
        <v>71</v>
      </c>
      <c r="C43" s="3">
        <v>178163538.1</v>
      </c>
      <c r="D43" s="3"/>
    </row>
    <row r="44" spans="1:3" ht="12.75">
      <c r="A44" s="2">
        <v>224</v>
      </c>
      <c r="B44" t="s">
        <v>72</v>
      </c>
      <c r="C44" s="3">
        <v>24371375.89</v>
      </c>
    </row>
    <row r="45" spans="1:3" ht="13.5" thickBot="1">
      <c r="A45" s="2">
        <v>225</v>
      </c>
      <c r="B45" t="s">
        <v>51</v>
      </c>
      <c r="C45" s="4">
        <v>-7242378.47</v>
      </c>
    </row>
    <row r="46" spans="1:3" ht="12.75">
      <c r="A46" s="6"/>
      <c r="C46" s="9"/>
    </row>
    <row r="47" spans="1:4" ht="12.75">
      <c r="A47" s="10" t="s">
        <v>73</v>
      </c>
      <c r="D47" s="11">
        <f>SUM(C26:C45)</f>
        <v>817952008.9099998</v>
      </c>
    </row>
    <row r="48" ht="12.75">
      <c r="A48" s="2"/>
    </row>
    <row r="49" ht="12.75">
      <c r="A49" s="7" t="s">
        <v>74</v>
      </c>
    </row>
    <row r="51" spans="1:4" ht="12.75">
      <c r="A51" s="2">
        <v>302</v>
      </c>
      <c r="B51" t="s">
        <v>75</v>
      </c>
      <c r="C51" s="3">
        <v>5214484.43</v>
      </c>
      <c r="D51" s="3"/>
    </row>
    <row r="52" spans="1:4" ht="12.75">
      <c r="A52" s="2">
        <v>303</v>
      </c>
      <c r="B52" t="s">
        <v>51</v>
      </c>
      <c r="C52" s="3">
        <v>-3409608.02</v>
      </c>
      <c r="D52" s="3"/>
    </row>
    <row r="53" spans="1:4" ht="12.75">
      <c r="A53" s="2">
        <v>304</v>
      </c>
      <c r="B53" t="s">
        <v>76</v>
      </c>
      <c r="C53" s="3">
        <v>757803.2</v>
      </c>
      <c r="D53" s="3"/>
    </row>
    <row r="54" spans="1:4" ht="12.75">
      <c r="A54" s="2">
        <v>306</v>
      </c>
      <c r="B54" t="s">
        <v>77</v>
      </c>
      <c r="C54" s="3">
        <v>1106307</v>
      </c>
      <c r="D54" s="3"/>
    </row>
    <row r="55" spans="1:4" ht="12.75">
      <c r="A55" s="2">
        <v>307</v>
      </c>
      <c r="B55" t="s">
        <v>78</v>
      </c>
      <c r="C55" s="3">
        <v>50304442.19</v>
      </c>
      <c r="D55" s="3"/>
    </row>
    <row r="56" spans="1:4" ht="13.5" thickBot="1">
      <c r="A56" s="2">
        <v>308</v>
      </c>
      <c r="B56" t="s">
        <v>79</v>
      </c>
      <c r="C56" s="4">
        <v>11595650.5</v>
      </c>
      <c r="D56" s="3"/>
    </row>
    <row r="57" spans="3:4" ht="12.75">
      <c r="C57" s="3"/>
      <c r="D57" s="3"/>
    </row>
    <row r="58" spans="1:4" ht="13.5" thickBot="1">
      <c r="A58" s="7" t="s">
        <v>80</v>
      </c>
      <c r="C58" s="3"/>
      <c r="D58" s="12">
        <f>SUM(C51:C56)</f>
        <v>65569079.3</v>
      </c>
    </row>
    <row r="60" spans="1:4" ht="13.5" thickBot="1">
      <c r="A60" s="6" t="s">
        <v>117</v>
      </c>
      <c r="B60" s="6"/>
      <c r="C60" s="6"/>
      <c r="D60" s="13">
        <f>SUM(D22:D58)</f>
        <v>2606711379.09</v>
      </c>
    </row>
    <row r="61" ht="13.5" thickTop="1"/>
  </sheetData>
  <sheetProtection/>
  <mergeCells count="9">
    <mergeCell ref="F19:H19"/>
    <mergeCell ref="F22:H22"/>
    <mergeCell ref="F30:H30"/>
    <mergeCell ref="F33:H33"/>
    <mergeCell ref="A1:I1"/>
    <mergeCell ref="A2:I2"/>
    <mergeCell ref="A3:I3"/>
    <mergeCell ref="A5:C5"/>
    <mergeCell ref="F5:H5"/>
  </mergeCells>
  <printOptions/>
  <pageMargins left="0.75" right="0.75" top="1" bottom="1" header="0" footer="0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.140625" style="0" customWidth="1"/>
    <col min="2" max="2" width="29.8515625" style="0" customWidth="1"/>
    <col min="3" max="4" width="18.14062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125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5" ht="12.75">
      <c r="A7" s="1">
        <v>801</v>
      </c>
      <c r="B7" t="s">
        <v>120</v>
      </c>
      <c r="C7" s="3">
        <v>1969124070.78</v>
      </c>
      <c r="D7" s="3"/>
      <c r="E7" s="3"/>
    </row>
    <row r="8" spans="1:5" ht="12.75">
      <c r="A8" s="1">
        <v>803</v>
      </c>
      <c r="B8" t="s">
        <v>4</v>
      </c>
      <c r="C8" s="3">
        <v>108205278.36</v>
      </c>
      <c r="D8" s="3"/>
      <c r="E8" s="3"/>
    </row>
    <row r="9" spans="1:5" ht="13.5" thickBot="1">
      <c r="A9" s="1">
        <v>808</v>
      </c>
      <c r="B9" t="s">
        <v>6</v>
      </c>
      <c r="C9" s="4">
        <f>2000000+5627446.94</f>
        <v>7627446.94</v>
      </c>
      <c r="D9" s="3"/>
      <c r="E9" s="3"/>
    </row>
    <row r="10" spans="1:5" ht="12.75">
      <c r="A10" s="1"/>
      <c r="C10" s="3"/>
      <c r="D10" s="3"/>
      <c r="E10" s="3"/>
    </row>
    <row r="11" spans="1:5" ht="12.75">
      <c r="A11" s="142" t="s">
        <v>7</v>
      </c>
      <c r="B11" s="142"/>
      <c r="C11" s="142"/>
      <c r="D11" s="3">
        <f>SUM(C7:C9)</f>
        <v>2084956796.08</v>
      </c>
      <c r="E11" s="3"/>
    </row>
    <row r="12" ht="12.75">
      <c r="A12" s="1"/>
    </row>
    <row r="13" ht="12.75">
      <c r="A13" s="1"/>
    </row>
    <row r="14" spans="1:3" ht="12.75">
      <c r="A14" s="142" t="s">
        <v>8</v>
      </c>
      <c r="B14" s="142"/>
      <c r="C14" s="142"/>
    </row>
    <row r="15" ht="12.75">
      <c r="A15" s="1"/>
    </row>
    <row r="16" spans="1:5" ht="12.75">
      <c r="A16" s="1" t="s">
        <v>9</v>
      </c>
      <c r="B16" t="s">
        <v>10</v>
      </c>
      <c r="C16" s="3">
        <v>1126534500.64</v>
      </c>
      <c r="D16" s="3"/>
      <c r="E16" s="3"/>
    </row>
    <row r="17" spans="1:5" ht="12.75">
      <c r="A17" s="1" t="s">
        <v>11</v>
      </c>
      <c r="B17" t="s">
        <v>20</v>
      </c>
      <c r="C17" s="3">
        <v>284387082.72</v>
      </c>
      <c r="D17" s="3"/>
      <c r="E17" s="3"/>
    </row>
    <row r="18" spans="1:5" ht="12.75">
      <c r="A18" s="1" t="s">
        <v>12</v>
      </c>
      <c r="B18" t="s">
        <v>13</v>
      </c>
      <c r="C18" s="3">
        <v>50095324.86</v>
      </c>
      <c r="D18" s="3"/>
      <c r="E18" s="3"/>
    </row>
    <row r="19" spans="1:5" ht="12.75">
      <c r="A19" s="1" t="s">
        <v>14</v>
      </c>
      <c r="B19" t="s">
        <v>15</v>
      </c>
      <c r="C19" s="3">
        <v>362203634.84</v>
      </c>
      <c r="D19" s="3"/>
      <c r="E19" s="3"/>
    </row>
    <row r="20" spans="1:5" ht="12.75">
      <c r="A20" s="1" t="s">
        <v>18</v>
      </c>
      <c r="B20" t="s">
        <v>19</v>
      </c>
      <c r="C20" s="3">
        <v>147703866.37</v>
      </c>
      <c r="D20" s="3"/>
      <c r="E20" s="3"/>
    </row>
    <row r="21" spans="1:5" ht="12.75">
      <c r="A21" s="2">
        <v>907</v>
      </c>
      <c r="B21" t="s">
        <v>21</v>
      </c>
      <c r="C21" s="3">
        <v>10252442.85</v>
      </c>
      <c r="D21" s="3"/>
      <c r="E21" s="3"/>
    </row>
    <row r="22" spans="1:5" ht="13.5" thickBot="1">
      <c r="A22" s="2">
        <v>911</v>
      </c>
      <c r="B22" t="s">
        <v>22</v>
      </c>
      <c r="C22" s="4">
        <f>6.3+1140256.6</f>
        <v>1140262.9000000001</v>
      </c>
      <c r="D22" s="3"/>
      <c r="E22" s="3"/>
    </row>
    <row r="23" spans="3:5" ht="12.75">
      <c r="C23" s="3"/>
      <c r="D23" s="3"/>
      <c r="E23" s="3"/>
    </row>
    <row r="24" spans="1:5" ht="13.5" thickBot="1">
      <c r="A24" s="136" t="s">
        <v>23</v>
      </c>
      <c r="B24" s="136"/>
      <c r="C24" s="136"/>
      <c r="D24" s="4">
        <f>SUM(C16:C22)</f>
        <v>1982317115.1799998</v>
      </c>
      <c r="E24" s="3"/>
    </row>
    <row r="25" spans="3:5" ht="12.75">
      <c r="C25" s="3"/>
      <c r="D25" s="3"/>
      <c r="E25" s="3"/>
    </row>
    <row r="26" spans="1:5" ht="13.5" thickBot="1">
      <c r="A26" s="136" t="s">
        <v>24</v>
      </c>
      <c r="B26" s="136"/>
      <c r="C26" s="136"/>
      <c r="D26" s="5">
        <f>+D11-D24</f>
        <v>102639680.9000001</v>
      </c>
      <c r="E26" s="3"/>
    </row>
    <row r="27" ht="13.5" thickTop="1"/>
    <row r="28" ht="12.75">
      <c r="D28" s="8"/>
    </row>
  </sheetData>
  <sheetProtection/>
  <mergeCells count="8">
    <mergeCell ref="A11:C11"/>
    <mergeCell ref="A14:C14"/>
    <mergeCell ref="A24:C24"/>
    <mergeCell ref="A26:C26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C1">
      <selection activeCell="C20" sqref="C20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136"/>
      <c r="F2" s="136"/>
      <c r="G2" s="136"/>
      <c r="H2" s="136"/>
      <c r="I2" s="136"/>
    </row>
    <row r="3" spans="1:9" ht="12.75">
      <c r="A3" s="136" t="s">
        <v>126</v>
      </c>
      <c r="B3" s="136"/>
      <c r="C3" s="136"/>
      <c r="D3" s="136"/>
      <c r="E3" s="136"/>
      <c r="F3" s="136"/>
      <c r="G3" s="136"/>
      <c r="H3" s="136"/>
      <c r="I3" s="136"/>
    </row>
    <row r="5" spans="1:8" ht="12.75">
      <c r="A5" s="136" t="s">
        <v>115</v>
      </c>
      <c r="B5" s="136"/>
      <c r="C5" s="136"/>
      <c r="F5" s="136" t="s">
        <v>105</v>
      </c>
      <c r="G5" s="136"/>
      <c r="H5" s="136"/>
    </row>
    <row r="7" spans="1:6" ht="12.75">
      <c r="A7" s="7" t="s">
        <v>27</v>
      </c>
      <c r="F7" t="s">
        <v>81</v>
      </c>
    </row>
    <row r="9" spans="1:9" ht="12.75">
      <c r="A9" s="1" t="s">
        <v>29</v>
      </c>
      <c r="B9" t="s">
        <v>28</v>
      </c>
      <c r="C9" s="3">
        <v>594180</v>
      </c>
      <c r="D9" s="3"/>
      <c r="E9" s="3"/>
      <c r="F9" s="16">
        <v>400</v>
      </c>
      <c r="G9" t="s">
        <v>114</v>
      </c>
      <c r="H9" s="3">
        <v>6023.35</v>
      </c>
      <c r="I9" s="3"/>
    </row>
    <row r="10" spans="1:9" ht="12.75">
      <c r="A10" s="1" t="s">
        <v>30</v>
      </c>
      <c r="B10" t="s">
        <v>31</v>
      </c>
      <c r="C10" s="3">
        <v>393836892.8</v>
      </c>
      <c r="D10" s="3"/>
      <c r="E10" s="3"/>
      <c r="F10" s="16" t="s">
        <v>82</v>
      </c>
      <c r="G10" t="s">
        <v>83</v>
      </c>
      <c r="H10" s="3">
        <v>356153</v>
      </c>
      <c r="I10" s="3"/>
    </row>
    <row r="11" spans="1:8" ht="12.75">
      <c r="A11" s="1" t="s">
        <v>110</v>
      </c>
      <c r="B11" t="s">
        <v>111</v>
      </c>
      <c r="C11" s="3">
        <v>941694392.76</v>
      </c>
      <c r="D11" s="3"/>
      <c r="E11" s="3"/>
      <c r="F11" s="2">
        <v>402</v>
      </c>
      <c r="G11" t="s">
        <v>121</v>
      </c>
      <c r="H11" s="3">
        <v>129104047.77</v>
      </c>
    </row>
    <row r="12" spans="1:9" ht="12.75">
      <c r="A12" s="1" t="s">
        <v>32</v>
      </c>
      <c r="B12" t="s">
        <v>33</v>
      </c>
      <c r="C12" s="3">
        <v>48571016.09</v>
      </c>
      <c r="D12" s="3"/>
      <c r="E12" s="3"/>
      <c r="F12" s="16" t="s">
        <v>84</v>
      </c>
      <c r="G12" t="s">
        <v>85</v>
      </c>
      <c r="H12" s="3">
        <v>1448189.6</v>
      </c>
      <c r="I12" s="3"/>
    </row>
    <row r="13" spans="1:9" ht="12.75">
      <c r="A13" s="1" t="s">
        <v>34</v>
      </c>
      <c r="B13" t="s">
        <v>35</v>
      </c>
      <c r="C13" s="3">
        <v>-147799.5</v>
      </c>
      <c r="D13" s="3"/>
      <c r="E13" s="3"/>
      <c r="F13" s="16" t="s">
        <v>86</v>
      </c>
      <c r="G13" t="s">
        <v>87</v>
      </c>
      <c r="H13" s="3">
        <v>112698806.25</v>
      </c>
      <c r="I13" s="3"/>
    </row>
    <row r="14" spans="1:9" ht="12.75">
      <c r="A14" s="1" t="s">
        <v>36</v>
      </c>
      <c r="B14" t="s">
        <v>37</v>
      </c>
      <c r="C14" s="3">
        <v>1063921.25</v>
      </c>
      <c r="D14" s="3"/>
      <c r="E14" s="3"/>
      <c r="F14" s="16" t="s">
        <v>88</v>
      </c>
      <c r="G14" t="s">
        <v>89</v>
      </c>
      <c r="H14" s="9">
        <v>5732351.35</v>
      </c>
      <c r="I14" s="3"/>
    </row>
    <row r="15" spans="1:8" ht="13.5" thickBot="1">
      <c r="A15" s="1" t="s">
        <v>38</v>
      </c>
      <c r="B15" t="s">
        <v>39</v>
      </c>
      <c r="C15" s="3">
        <v>24492405.2</v>
      </c>
      <c r="D15" s="3"/>
      <c r="E15" s="3"/>
      <c r="F15" s="2">
        <v>408</v>
      </c>
      <c r="G15" t="s">
        <v>122</v>
      </c>
      <c r="H15" s="4">
        <v>19941286.9</v>
      </c>
    </row>
    <row r="16" spans="1:9" ht="12.75">
      <c r="A16" s="1" t="s">
        <v>40</v>
      </c>
      <c r="B16" t="s">
        <v>41</v>
      </c>
      <c r="C16" s="3">
        <v>23336273.01</v>
      </c>
      <c r="D16" s="3"/>
      <c r="E16" s="3"/>
      <c r="F16" s="16"/>
      <c r="H16" s="3"/>
      <c r="I16" s="3"/>
    </row>
    <row r="17" spans="1:9" ht="13.5" thickBot="1">
      <c r="A17" s="1" t="s">
        <v>42</v>
      </c>
      <c r="B17" t="s">
        <v>43</v>
      </c>
      <c r="C17" s="3">
        <v>8392850.45</v>
      </c>
      <c r="D17" s="3"/>
      <c r="E17" s="3"/>
      <c r="F17" s="17" t="s">
        <v>90</v>
      </c>
      <c r="H17" s="3"/>
      <c r="I17" s="20">
        <f>SUM(H9:H15)</f>
        <v>269286858.21999997</v>
      </c>
    </row>
    <row r="18" spans="1:9" ht="12.75">
      <c r="A18" s="1" t="s">
        <v>112</v>
      </c>
      <c r="B18" t="s">
        <v>113</v>
      </c>
      <c r="C18" s="3">
        <v>118368.87</v>
      </c>
      <c r="D18" s="3"/>
      <c r="E18" s="3"/>
      <c r="F18" s="16"/>
      <c r="H18" s="3"/>
      <c r="I18" s="3"/>
    </row>
    <row r="19" spans="1:9" ht="12.75">
      <c r="A19" s="1" t="s">
        <v>44</v>
      </c>
      <c r="B19" t="s">
        <v>45</v>
      </c>
      <c r="C19" s="3">
        <v>10444222.59</v>
      </c>
      <c r="D19" s="3"/>
      <c r="E19" s="3"/>
      <c r="F19" s="143" t="s">
        <v>91</v>
      </c>
      <c r="G19" s="143"/>
      <c r="H19" s="143"/>
      <c r="I19" s="18">
        <f>+I17</f>
        <v>269286858.21999997</v>
      </c>
    </row>
    <row r="20" spans="1:9" ht="13.5" thickBot="1">
      <c r="A20" s="1" t="s">
        <v>127</v>
      </c>
      <c r="B20" t="s">
        <v>128</v>
      </c>
      <c r="C20" s="4">
        <v>233588</v>
      </c>
      <c r="E20" s="3"/>
      <c r="G20" s="7"/>
      <c r="H20" s="3"/>
      <c r="I20" s="3"/>
    </row>
    <row r="21" spans="1:5" ht="12.75">
      <c r="A21" s="1"/>
      <c r="C21" s="3"/>
      <c r="D21" s="3"/>
      <c r="E21" s="3"/>
    </row>
    <row r="22" spans="1:9" ht="12.75">
      <c r="A22" s="14" t="s">
        <v>46</v>
      </c>
      <c r="C22" s="3"/>
      <c r="D22" s="15">
        <f>SUM(C9:C20)</f>
        <v>1452630311.5199997</v>
      </c>
      <c r="E22" s="3"/>
      <c r="F22" s="143" t="s">
        <v>92</v>
      </c>
      <c r="G22" s="143"/>
      <c r="H22" s="143"/>
      <c r="I22" s="3"/>
    </row>
    <row r="23" spans="1:9" ht="12.75">
      <c r="A23" s="1"/>
      <c r="C23" s="3"/>
      <c r="D23" s="3"/>
      <c r="E23" s="3"/>
      <c r="F23" s="16"/>
      <c r="H23" s="3"/>
      <c r="I23" s="3"/>
    </row>
    <row r="24" spans="1:9" ht="12.75">
      <c r="A24" s="14" t="s">
        <v>47</v>
      </c>
      <c r="C24" s="3"/>
      <c r="D24" s="3"/>
      <c r="E24" s="3"/>
      <c r="F24" s="16" t="s">
        <v>95</v>
      </c>
      <c r="G24" t="s">
        <v>96</v>
      </c>
      <c r="H24" s="3">
        <v>1792936272.23</v>
      </c>
      <c r="I24" s="3"/>
    </row>
    <row r="25" spans="1:9" ht="12.75">
      <c r="A25" s="1"/>
      <c r="C25" s="3"/>
      <c r="D25" s="3"/>
      <c r="E25" s="3"/>
      <c r="F25" s="16" t="s">
        <v>97</v>
      </c>
      <c r="G25" t="s">
        <v>98</v>
      </c>
      <c r="H25" s="3">
        <v>781192.5</v>
      </c>
      <c r="I25" s="3"/>
    </row>
    <row r="26" spans="1:9" ht="12.75">
      <c r="A26" s="1" t="s">
        <v>48</v>
      </c>
      <c r="B26" t="s">
        <v>49</v>
      </c>
      <c r="C26" s="3">
        <v>887695.05</v>
      </c>
      <c r="D26" s="3"/>
      <c r="E26" s="3"/>
      <c r="F26" s="16" t="s">
        <v>99</v>
      </c>
      <c r="G26" t="s">
        <v>100</v>
      </c>
      <c r="H26" s="3">
        <v>193773485.3</v>
      </c>
      <c r="I26" s="3"/>
    </row>
    <row r="27" spans="1:8" ht="12.75">
      <c r="A27" s="1" t="s">
        <v>50</v>
      </c>
      <c r="B27" t="s">
        <v>51</v>
      </c>
      <c r="C27" s="3">
        <v>-712529.43</v>
      </c>
      <c r="D27" s="3"/>
      <c r="E27" s="3"/>
      <c r="F27" s="16" t="s">
        <v>101</v>
      </c>
      <c r="G27" t="s">
        <v>102</v>
      </c>
      <c r="H27" s="3">
        <v>102639680.9</v>
      </c>
    </row>
    <row r="28" spans="1:8" ht="13.5" thickBot="1">
      <c r="A28" s="1" t="s">
        <v>52</v>
      </c>
      <c r="B28" t="s">
        <v>54</v>
      </c>
      <c r="C28" s="3">
        <v>163879381.61</v>
      </c>
      <c r="D28" s="3"/>
      <c r="E28" s="3"/>
      <c r="F28" s="16" t="s">
        <v>103</v>
      </c>
      <c r="G28" t="s">
        <v>104</v>
      </c>
      <c r="H28" s="4">
        <v>12789124.45</v>
      </c>
    </row>
    <row r="29" spans="1:6" ht="12.75">
      <c r="A29" s="1" t="s">
        <v>53</v>
      </c>
      <c r="B29" t="s">
        <v>51</v>
      </c>
      <c r="C29" s="3">
        <v>-70590297.65</v>
      </c>
      <c r="D29" s="3"/>
      <c r="E29" s="3"/>
      <c r="F29" s="16"/>
    </row>
    <row r="30" spans="1:9" ht="13.5" thickBot="1">
      <c r="A30" s="1" t="s">
        <v>55</v>
      </c>
      <c r="B30" t="s">
        <v>56</v>
      </c>
      <c r="C30" s="3">
        <v>164060257.01</v>
      </c>
      <c r="D30" s="3"/>
      <c r="E30" s="3"/>
      <c r="F30" s="136" t="s">
        <v>106</v>
      </c>
      <c r="G30" s="136"/>
      <c r="H30" s="136"/>
      <c r="I30" s="19">
        <f>SUM(H24:H28)</f>
        <v>2102919755.38</v>
      </c>
    </row>
    <row r="31" spans="1:6" ht="12.75">
      <c r="A31" s="1" t="s">
        <v>57</v>
      </c>
      <c r="B31" t="s">
        <v>51</v>
      </c>
      <c r="C31" s="3">
        <v>-79175538.22</v>
      </c>
      <c r="D31" s="3"/>
      <c r="E31" s="3"/>
      <c r="F31" s="3"/>
    </row>
    <row r="32" spans="1:6" ht="12.75">
      <c r="A32" s="1" t="s">
        <v>58</v>
      </c>
      <c r="B32" t="s">
        <v>59</v>
      </c>
      <c r="C32" s="3">
        <v>81415697.2</v>
      </c>
      <c r="D32" s="3"/>
      <c r="E32" s="3"/>
      <c r="F32" s="3"/>
    </row>
    <row r="33" spans="1:9" ht="13.5" thickBot="1">
      <c r="A33" s="1" t="s">
        <v>60</v>
      </c>
      <c r="B33" t="s">
        <v>51</v>
      </c>
      <c r="C33" s="3">
        <v>-28846006.91</v>
      </c>
      <c r="D33" s="3"/>
      <c r="E33" s="3"/>
      <c r="F33" s="136" t="s">
        <v>107</v>
      </c>
      <c r="G33" s="136"/>
      <c r="H33" s="136"/>
      <c r="I33" s="13">
        <f>+I19+I30</f>
        <v>2372206613.6</v>
      </c>
    </row>
    <row r="34" spans="1:5" ht="13.5" thickTop="1">
      <c r="A34" s="1" t="s">
        <v>61</v>
      </c>
      <c r="B34" t="s">
        <v>62</v>
      </c>
      <c r="C34" s="3">
        <v>164280376.16</v>
      </c>
      <c r="D34" s="3"/>
      <c r="E34" s="3"/>
    </row>
    <row r="35" spans="1:9" ht="12.75">
      <c r="A35" s="1" t="s">
        <v>63</v>
      </c>
      <c r="B35" t="s">
        <v>51</v>
      </c>
      <c r="C35" s="3">
        <v>-37095048.1</v>
      </c>
      <c r="D35" s="3"/>
      <c r="E35" s="3"/>
      <c r="I35" s="8">
        <f>+D60-I33</f>
        <v>0</v>
      </c>
    </row>
    <row r="36" spans="1:5" ht="12.75">
      <c r="A36" s="1" t="s">
        <v>64</v>
      </c>
      <c r="B36" t="s">
        <v>65</v>
      </c>
      <c r="C36" s="3">
        <v>36158361.9</v>
      </c>
      <c r="D36" s="3"/>
      <c r="E36" s="3"/>
    </row>
    <row r="37" spans="1:6" ht="12.75">
      <c r="A37" s="1" t="s">
        <v>66</v>
      </c>
      <c r="B37" t="s">
        <v>67</v>
      </c>
      <c r="C37" s="3">
        <v>146728449.82</v>
      </c>
      <c r="D37" s="3"/>
      <c r="E37" s="3"/>
      <c r="F37" s="3"/>
    </row>
    <row r="38" spans="1:6" ht="12.75">
      <c r="A38" s="1" t="s">
        <v>68</v>
      </c>
      <c r="B38" t="s">
        <v>51</v>
      </c>
      <c r="C38" s="3">
        <v>-42598620.72</v>
      </c>
      <c r="D38" s="3"/>
      <c r="E38" s="3"/>
      <c r="F38" s="3"/>
    </row>
    <row r="39" spans="1:6" ht="12.75">
      <c r="A39" s="2">
        <v>216</v>
      </c>
      <c r="B39" t="s">
        <v>69</v>
      </c>
      <c r="C39" s="3">
        <v>617137.92</v>
      </c>
      <c r="D39" s="3"/>
      <c r="E39" s="3"/>
      <c r="F39" s="3"/>
    </row>
    <row r="40" spans="1:6" ht="12.75">
      <c r="A40" s="2">
        <v>217</v>
      </c>
      <c r="B40" t="s">
        <v>51</v>
      </c>
      <c r="C40" s="3">
        <v>-252047.94</v>
      </c>
      <c r="D40" s="3"/>
      <c r="E40" s="3"/>
      <c r="F40" s="3"/>
    </row>
    <row r="41" spans="1:6" ht="12.75">
      <c r="A41" s="2">
        <v>218</v>
      </c>
      <c r="B41" t="s">
        <v>70</v>
      </c>
      <c r="C41" s="3">
        <v>536587868.21</v>
      </c>
      <c r="D41" s="3"/>
      <c r="E41" s="3"/>
      <c r="F41" s="3"/>
    </row>
    <row r="42" spans="1:6" ht="12.75">
      <c r="A42" s="2">
        <v>219</v>
      </c>
      <c r="B42" t="s">
        <v>51</v>
      </c>
      <c r="C42" s="3">
        <v>-377889551.08</v>
      </c>
      <c r="D42" s="3"/>
      <c r="E42" s="3"/>
      <c r="F42" s="3"/>
    </row>
    <row r="43" spans="1:4" ht="12.75">
      <c r="A43" s="2">
        <v>223</v>
      </c>
      <c r="B43" t="s">
        <v>71</v>
      </c>
      <c r="C43" s="3">
        <v>178163538.1</v>
      </c>
      <c r="D43" s="3"/>
    </row>
    <row r="44" spans="1:3" ht="12.75">
      <c r="A44" s="2">
        <v>224</v>
      </c>
      <c r="B44" t="s">
        <v>72</v>
      </c>
      <c r="C44" s="3">
        <v>24371375.89</v>
      </c>
    </row>
    <row r="45" spans="1:3" ht="13.5" thickBot="1">
      <c r="A45" s="2">
        <v>225</v>
      </c>
      <c r="B45" t="s">
        <v>51</v>
      </c>
      <c r="C45" s="4">
        <v>-5124423.4</v>
      </c>
    </row>
    <row r="46" spans="1:3" ht="12.75">
      <c r="A46" s="6"/>
      <c r="C46" s="9"/>
    </row>
    <row r="47" spans="1:4" ht="12.75">
      <c r="A47" s="10" t="s">
        <v>73</v>
      </c>
      <c r="D47" s="11">
        <f>SUM(C26:C45)</f>
        <v>854866075.42</v>
      </c>
    </row>
    <row r="48" ht="12.75">
      <c r="A48" s="2"/>
    </row>
    <row r="49" ht="12.75">
      <c r="A49" s="7" t="s">
        <v>74</v>
      </c>
    </row>
    <row r="51" spans="1:4" ht="12.75">
      <c r="A51" s="2">
        <v>302</v>
      </c>
      <c r="B51" t="s">
        <v>75</v>
      </c>
      <c r="C51" s="3">
        <v>5012632.35</v>
      </c>
      <c r="D51" s="3"/>
    </row>
    <row r="52" spans="1:4" ht="12.75">
      <c r="A52" s="2">
        <v>303</v>
      </c>
      <c r="B52" t="s">
        <v>51</v>
      </c>
      <c r="C52" s="3">
        <v>-3259848.58</v>
      </c>
      <c r="D52" s="3"/>
    </row>
    <row r="53" spans="1:4" ht="12.75">
      <c r="A53" s="2">
        <v>304</v>
      </c>
      <c r="B53" t="s">
        <v>76</v>
      </c>
      <c r="C53" s="3">
        <v>757803.2</v>
      </c>
      <c r="D53" s="3"/>
    </row>
    <row r="54" spans="1:4" ht="12.75">
      <c r="A54" s="2">
        <v>306</v>
      </c>
      <c r="B54" t="s">
        <v>77</v>
      </c>
      <c r="C54" s="3">
        <v>1106307</v>
      </c>
      <c r="D54" s="3"/>
    </row>
    <row r="55" spans="1:4" ht="12.75">
      <c r="A55" s="2">
        <v>307</v>
      </c>
      <c r="B55" t="s">
        <v>78</v>
      </c>
      <c r="C55" s="3">
        <v>49497682.19</v>
      </c>
      <c r="D55" s="3"/>
    </row>
    <row r="56" spans="1:4" ht="13.5" thickBot="1">
      <c r="A56" s="2">
        <v>308</v>
      </c>
      <c r="B56" t="s">
        <v>79</v>
      </c>
      <c r="C56" s="4">
        <v>11595650.5</v>
      </c>
      <c r="D56" s="3"/>
    </row>
    <row r="57" spans="3:4" ht="12.75">
      <c r="C57" s="3"/>
      <c r="D57" s="3"/>
    </row>
    <row r="58" spans="1:4" ht="13.5" thickBot="1">
      <c r="A58" s="7" t="s">
        <v>80</v>
      </c>
      <c r="C58" s="3"/>
      <c r="D58" s="12">
        <f>SUM(C51:C56)</f>
        <v>64710226.66</v>
      </c>
    </row>
    <row r="60" spans="1:4" ht="13.5" thickBot="1">
      <c r="A60" s="6" t="s">
        <v>117</v>
      </c>
      <c r="B60" s="6"/>
      <c r="C60" s="6"/>
      <c r="D60" s="13">
        <f>SUM(D22:D58)</f>
        <v>2372206613.5999994</v>
      </c>
    </row>
    <row r="61" ht="13.5" thickTop="1"/>
  </sheetData>
  <sheetProtection/>
  <mergeCells count="9">
    <mergeCell ref="F19:H19"/>
    <mergeCell ref="F22:H22"/>
    <mergeCell ref="F30:H30"/>
    <mergeCell ref="F33:H33"/>
    <mergeCell ref="A1:I1"/>
    <mergeCell ref="A2:I2"/>
    <mergeCell ref="A3:I3"/>
    <mergeCell ref="A5:C5"/>
    <mergeCell ref="F5:H5"/>
  </mergeCells>
  <printOptions/>
  <pageMargins left="0.75" right="0.75" top="1" bottom="1" header="0" footer="0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6.140625" style="0" customWidth="1"/>
    <col min="2" max="2" width="29.8515625" style="0" customWidth="1"/>
    <col min="3" max="4" width="18.14062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124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5" ht="12.75">
      <c r="A7" s="1">
        <v>801</v>
      </c>
      <c r="B7" t="s">
        <v>120</v>
      </c>
      <c r="C7" s="3">
        <v>1557957638.2</v>
      </c>
      <c r="D7" s="3"/>
      <c r="E7" s="3"/>
    </row>
    <row r="8" spans="1:5" ht="12.75">
      <c r="A8" s="1">
        <v>803</v>
      </c>
      <c r="B8" t="s">
        <v>4</v>
      </c>
      <c r="C8" s="3">
        <v>75615498.5</v>
      </c>
      <c r="D8" s="3"/>
      <c r="E8" s="3"/>
    </row>
    <row r="9" spans="1:5" ht="13.5" thickBot="1">
      <c r="A9" s="1">
        <v>808</v>
      </c>
      <c r="B9" t="s">
        <v>6</v>
      </c>
      <c r="C9" s="4">
        <v>5308303.86</v>
      </c>
      <c r="D9" s="3"/>
      <c r="E9" s="3"/>
    </row>
    <row r="10" spans="1:5" ht="12.75">
      <c r="A10" s="1"/>
      <c r="C10" s="3"/>
      <c r="D10" s="3"/>
      <c r="E10" s="3"/>
    </row>
    <row r="11" spans="1:5" ht="12.75">
      <c r="A11" s="142" t="s">
        <v>7</v>
      </c>
      <c r="B11" s="142"/>
      <c r="C11" s="142"/>
      <c r="D11" s="3">
        <f>SUM(C7:C9)</f>
        <v>1638881440.56</v>
      </c>
      <c r="E11" s="3"/>
    </row>
    <row r="12" ht="12.75">
      <c r="A12" s="1"/>
    </row>
    <row r="13" ht="12.75">
      <c r="A13" s="1"/>
    </row>
    <row r="14" spans="1:3" ht="12.75">
      <c r="A14" s="142" t="s">
        <v>8</v>
      </c>
      <c r="B14" s="142"/>
      <c r="C14" s="142"/>
    </row>
    <row r="15" ht="12.75">
      <c r="A15" s="1"/>
    </row>
    <row r="16" spans="1:5" ht="12.75">
      <c r="A16" s="1" t="s">
        <v>9</v>
      </c>
      <c r="B16" t="s">
        <v>10</v>
      </c>
      <c r="C16" s="3">
        <v>817013133.28</v>
      </c>
      <c r="D16" s="3"/>
      <c r="E16" s="3"/>
    </row>
    <row r="17" spans="1:5" ht="12.75">
      <c r="A17" s="1" t="s">
        <v>11</v>
      </c>
      <c r="B17" t="s">
        <v>20</v>
      </c>
      <c r="C17" s="3">
        <f>180429371.58+6.3</f>
        <v>180429377.88000003</v>
      </c>
      <c r="D17" s="3"/>
      <c r="E17" s="3"/>
    </row>
    <row r="18" spans="1:5" ht="12.75">
      <c r="A18" s="1" t="s">
        <v>12</v>
      </c>
      <c r="B18" t="s">
        <v>13</v>
      </c>
      <c r="C18" s="3">
        <v>35543971.12</v>
      </c>
      <c r="D18" s="3"/>
      <c r="E18" s="3"/>
    </row>
    <row r="19" spans="1:5" ht="12.75">
      <c r="A19" s="1" t="s">
        <v>14</v>
      </c>
      <c r="B19" t="s">
        <v>15</v>
      </c>
      <c r="C19" s="3">
        <v>265379593.71</v>
      </c>
      <c r="D19" s="3"/>
      <c r="E19" s="3"/>
    </row>
    <row r="20" spans="1:5" ht="12.75">
      <c r="A20" s="1" t="s">
        <v>18</v>
      </c>
      <c r="B20" t="s">
        <v>19</v>
      </c>
      <c r="C20" s="3">
        <v>111090785.2</v>
      </c>
      <c r="D20" s="3"/>
      <c r="E20" s="3"/>
    </row>
    <row r="21" spans="1:5" ht="12.75">
      <c r="A21" s="2">
        <v>907</v>
      </c>
      <c r="B21" t="s">
        <v>21</v>
      </c>
      <c r="C21" s="3">
        <v>10032625.94</v>
      </c>
      <c r="D21" s="3"/>
      <c r="E21" s="3"/>
    </row>
    <row r="22" spans="1:5" ht="13.5" thickBot="1">
      <c r="A22" s="2">
        <v>911</v>
      </c>
      <c r="B22" t="s">
        <v>22</v>
      </c>
      <c r="C22" s="4">
        <v>1130011.8</v>
      </c>
      <c r="D22" s="3"/>
      <c r="E22" s="3"/>
    </row>
    <row r="23" spans="3:5" ht="12.75">
      <c r="C23" s="3"/>
      <c r="D23" s="3"/>
      <c r="E23" s="3"/>
    </row>
    <row r="24" spans="1:5" ht="13.5" thickBot="1">
      <c r="A24" s="136" t="s">
        <v>23</v>
      </c>
      <c r="B24" s="136"/>
      <c r="C24" s="136"/>
      <c r="D24" s="4">
        <f>SUM(C16:C22)</f>
        <v>1420619498.93</v>
      </c>
      <c r="E24" s="3"/>
    </row>
    <row r="25" spans="3:5" ht="12.75">
      <c r="C25" s="3"/>
      <c r="D25" s="3"/>
      <c r="E25" s="3"/>
    </row>
    <row r="26" spans="1:5" ht="13.5" thickBot="1">
      <c r="A26" s="136" t="s">
        <v>24</v>
      </c>
      <c r="B26" s="136"/>
      <c r="C26" s="136"/>
      <c r="D26" s="5">
        <f>+D11-D24</f>
        <v>218261941.62999988</v>
      </c>
      <c r="E26" s="3"/>
    </row>
    <row r="27" ht="13.5" thickTop="1"/>
    <row r="28" ht="12.75">
      <c r="D28" s="8">
        <f>218261941.63-D26</f>
        <v>0</v>
      </c>
    </row>
  </sheetData>
  <sheetProtection/>
  <mergeCells count="8">
    <mergeCell ref="A24:C24"/>
    <mergeCell ref="A26:C26"/>
    <mergeCell ref="A1:D1"/>
    <mergeCell ref="A2:D2"/>
    <mergeCell ref="A3:D3"/>
    <mergeCell ref="A5:C5"/>
    <mergeCell ref="A11:C11"/>
    <mergeCell ref="A14:C14"/>
  </mergeCells>
  <printOptions/>
  <pageMargins left="0.75" right="0.75" top="1" bottom="1" header="0" footer="0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B1">
      <selection activeCell="G27" sqref="G27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136"/>
      <c r="F2" s="136"/>
      <c r="G2" s="136"/>
      <c r="H2" s="136"/>
      <c r="I2" s="136"/>
    </row>
    <row r="3" spans="1:9" ht="12.75">
      <c r="A3" s="136" t="s">
        <v>123</v>
      </c>
      <c r="B3" s="136"/>
      <c r="C3" s="136"/>
      <c r="D3" s="136"/>
      <c r="E3" s="136"/>
      <c r="F3" s="136"/>
      <c r="G3" s="136"/>
      <c r="H3" s="136"/>
      <c r="I3" s="136"/>
    </row>
    <row r="5" spans="1:8" ht="12.75">
      <c r="A5" s="136" t="s">
        <v>115</v>
      </c>
      <c r="B5" s="136"/>
      <c r="C5" s="136"/>
      <c r="F5" s="136" t="s">
        <v>105</v>
      </c>
      <c r="G5" s="136"/>
      <c r="H5" s="136"/>
    </row>
    <row r="7" spans="1:6" ht="12.75">
      <c r="A7" s="7" t="s">
        <v>27</v>
      </c>
      <c r="F7" t="s">
        <v>81</v>
      </c>
    </row>
    <row r="9" spans="1:9" ht="12.75">
      <c r="A9" s="1" t="s">
        <v>29</v>
      </c>
      <c r="B9" t="s">
        <v>28</v>
      </c>
      <c r="C9" s="3">
        <v>5525248.26</v>
      </c>
      <c r="D9" s="3"/>
      <c r="E9" s="3"/>
      <c r="F9" s="16">
        <v>400</v>
      </c>
      <c r="G9" t="s">
        <v>114</v>
      </c>
      <c r="H9" s="3">
        <v>0</v>
      </c>
      <c r="I9" s="3"/>
    </row>
    <row r="10" spans="1:9" ht="12.75">
      <c r="A10" s="1" t="s">
        <v>30</v>
      </c>
      <c r="B10" t="s">
        <v>31</v>
      </c>
      <c r="C10" s="3">
        <v>526550499.88</v>
      </c>
      <c r="D10" s="3"/>
      <c r="E10" s="3"/>
      <c r="F10" s="16" t="s">
        <v>82</v>
      </c>
      <c r="G10" t="s">
        <v>83</v>
      </c>
      <c r="H10" s="3">
        <v>863</v>
      </c>
      <c r="I10" s="3"/>
    </row>
    <row r="11" spans="1:8" ht="12.75">
      <c r="A11" s="1" t="s">
        <v>110</v>
      </c>
      <c r="B11" t="s">
        <v>111</v>
      </c>
      <c r="C11" s="3">
        <v>917000000</v>
      </c>
      <c r="D11" s="3"/>
      <c r="E11" s="3"/>
      <c r="F11" s="2">
        <v>402</v>
      </c>
      <c r="G11" t="s">
        <v>121</v>
      </c>
      <c r="H11" s="3">
        <v>59296841.67</v>
      </c>
    </row>
    <row r="12" spans="1:9" ht="12.75">
      <c r="A12" s="1" t="s">
        <v>32</v>
      </c>
      <c r="B12" t="s">
        <v>33</v>
      </c>
      <c r="C12" s="3">
        <v>40022256.88</v>
      </c>
      <c r="D12" s="3"/>
      <c r="E12" s="3"/>
      <c r="F12" s="16" t="s">
        <v>84</v>
      </c>
      <c r="G12" t="s">
        <v>85</v>
      </c>
      <c r="H12" s="3">
        <v>4907802.04</v>
      </c>
      <c r="I12" s="3"/>
    </row>
    <row r="13" spans="1:9" ht="12.75">
      <c r="A13" s="1" t="s">
        <v>34</v>
      </c>
      <c r="B13" t="s">
        <v>35</v>
      </c>
      <c r="C13" s="3">
        <v>-137554.7</v>
      </c>
      <c r="D13" s="3"/>
      <c r="E13" s="3"/>
      <c r="F13" s="16" t="s">
        <v>86</v>
      </c>
      <c r="G13" t="s">
        <v>87</v>
      </c>
      <c r="H13" s="3">
        <v>140266247.75</v>
      </c>
      <c r="I13" s="3"/>
    </row>
    <row r="14" spans="1:9" ht="12.75">
      <c r="A14" s="1" t="s">
        <v>36</v>
      </c>
      <c r="B14" t="s">
        <v>37</v>
      </c>
      <c r="C14" s="3">
        <v>1118311.22</v>
      </c>
      <c r="D14" s="3"/>
      <c r="E14" s="3"/>
      <c r="F14" s="16" t="s">
        <v>88</v>
      </c>
      <c r="G14" t="s">
        <v>89</v>
      </c>
      <c r="H14" s="9">
        <v>815851.35</v>
      </c>
      <c r="I14" s="3"/>
    </row>
    <row r="15" spans="1:8" ht="13.5" thickBot="1">
      <c r="A15" s="1" t="s">
        <v>38</v>
      </c>
      <c r="B15" t="s">
        <v>39</v>
      </c>
      <c r="C15" s="3">
        <v>7875000</v>
      </c>
      <c r="D15" s="3"/>
      <c r="E15" s="3"/>
      <c r="F15" s="2">
        <v>408</v>
      </c>
      <c r="G15" t="s">
        <v>122</v>
      </c>
      <c r="H15" s="4">
        <v>20443256.4</v>
      </c>
    </row>
    <row r="16" spans="1:9" ht="12.75">
      <c r="A16" s="1" t="s">
        <v>40</v>
      </c>
      <c r="B16" t="s">
        <v>41</v>
      </c>
      <c r="C16" s="3">
        <v>18781802.84</v>
      </c>
      <c r="D16" s="3"/>
      <c r="E16" s="3"/>
      <c r="F16" s="16"/>
      <c r="H16" s="3"/>
      <c r="I16" s="3"/>
    </row>
    <row r="17" spans="1:9" ht="13.5" thickBot="1">
      <c r="A17" s="1" t="s">
        <v>42</v>
      </c>
      <c r="B17" t="s">
        <v>43</v>
      </c>
      <c r="C17" s="3">
        <v>19915320.9</v>
      </c>
      <c r="D17" s="3"/>
      <c r="E17" s="3"/>
      <c r="F17" s="17" t="s">
        <v>90</v>
      </c>
      <c r="H17" s="3"/>
      <c r="I17" s="20">
        <f>SUM(H9:H15)</f>
        <v>225730862.21</v>
      </c>
    </row>
    <row r="18" spans="1:9" ht="12.75">
      <c r="A18" s="1" t="s">
        <v>112</v>
      </c>
      <c r="B18" t="s">
        <v>113</v>
      </c>
      <c r="C18" s="3">
        <v>1372377.85</v>
      </c>
      <c r="D18" s="3"/>
      <c r="E18" s="3"/>
      <c r="F18" s="16"/>
      <c r="H18" s="3"/>
      <c r="I18" s="3"/>
    </row>
    <row r="19" spans="1:9" ht="13.5" thickBot="1">
      <c r="A19" s="1" t="s">
        <v>44</v>
      </c>
      <c r="B19" t="s">
        <v>45</v>
      </c>
      <c r="C19" s="4">
        <v>11837478.54</v>
      </c>
      <c r="D19" s="3"/>
      <c r="E19" s="3"/>
      <c r="F19" s="143" t="s">
        <v>91</v>
      </c>
      <c r="G19" s="143"/>
      <c r="H19" s="143"/>
      <c r="I19" s="18">
        <f>+I17</f>
        <v>225730862.21</v>
      </c>
    </row>
    <row r="20" spans="1:9" ht="12.75">
      <c r="A20" s="1"/>
      <c r="C20" s="3"/>
      <c r="D20" s="3"/>
      <c r="E20" s="3"/>
      <c r="G20" s="7"/>
      <c r="H20" s="3"/>
      <c r="I20" s="3"/>
    </row>
    <row r="21" spans="1:5" ht="12.75">
      <c r="A21" s="14" t="s">
        <v>46</v>
      </c>
      <c r="C21" s="3"/>
      <c r="D21" s="15">
        <f>SUM(C9:C19)</f>
        <v>1549860741.6699998</v>
      </c>
      <c r="E21" s="3"/>
    </row>
    <row r="22" spans="1:9" ht="12.75">
      <c r="A22" s="1"/>
      <c r="C22" s="3"/>
      <c r="D22" s="3"/>
      <c r="E22" s="3"/>
      <c r="F22" s="143" t="s">
        <v>92</v>
      </c>
      <c r="G22" s="143"/>
      <c r="H22" s="143"/>
      <c r="I22" s="3"/>
    </row>
    <row r="23" spans="1:9" ht="12.75">
      <c r="A23" s="14" t="s">
        <v>47</v>
      </c>
      <c r="C23" s="3"/>
      <c r="D23" s="3"/>
      <c r="E23" s="3"/>
      <c r="F23" s="16"/>
      <c r="H23" s="3"/>
      <c r="I23" s="3"/>
    </row>
    <row r="24" spans="1:9" ht="12.75">
      <c r="A24" s="1"/>
      <c r="C24" s="3"/>
      <c r="D24" s="3"/>
      <c r="E24" s="3"/>
      <c r="F24" s="16" t="s">
        <v>95</v>
      </c>
      <c r="G24" t="s">
        <v>96</v>
      </c>
      <c r="H24" s="3">
        <v>1792440453.08</v>
      </c>
      <c r="I24" s="3"/>
    </row>
    <row r="25" spans="1:9" ht="12.75">
      <c r="A25" s="1" t="s">
        <v>48</v>
      </c>
      <c r="B25" t="s">
        <v>49</v>
      </c>
      <c r="C25" s="3">
        <v>887695.05</v>
      </c>
      <c r="D25" s="3"/>
      <c r="E25" s="3"/>
      <c r="F25" s="16" t="s">
        <v>97</v>
      </c>
      <c r="G25" t="s">
        <v>98</v>
      </c>
      <c r="H25" s="3">
        <v>781192.5</v>
      </c>
      <c r="I25" s="3"/>
    </row>
    <row r="26" spans="1:9" ht="12.75">
      <c r="A26" s="1" t="s">
        <v>50</v>
      </c>
      <c r="B26" t="s">
        <v>51</v>
      </c>
      <c r="C26" s="3">
        <v>-695896.38</v>
      </c>
      <c r="D26" s="3"/>
      <c r="E26" s="3"/>
      <c r="F26" s="16" t="s">
        <v>99</v>
      </c>
      <c r="G26" t="s">
        <v>100</v>
      </c>
      <c r="H26" s="3">
        <v>193773485.3</v>
      </c>
      <c r="I26" s="3"/>
    </row>
    <row r="27" spans="1:8" ht="12.75">
      <c r="A27" s="1" t="s">
        <v>52</v>
      </c>
      <c r="B27" t="s">
        <v>54</v>
      </c>
      <c r="C27" s="3">
        <v>157515090.53</v>
      </c>
      <c r="D27" s="3"/>
      <c r="E27" s="3"/>
      <c r="F27" s="16" t="s">
        <v>101</v>
      </c>
      <c r="G27" t="s">
        <v>102</v>
      </c>
      <c r="H27" s="3">
        <v>218261941.63</v>
      </c>
    </row>
    <row r="28" spans="1:8" ht="13.5" thickBot="1">
      <c r="A28" s="1" t="s">
        <v>53</v>
      </c>
      <c r="B28" t="s">
        <v>51</v>
      </c>
      <c r="C28" s="3">
        <v>-66622850.59</v>
      </c>
      <c r="D28" s="3"/>
      <c r="E28" s="3"/>
      <c r="F28" s="16" t="s">
        <v>103</v>
      </c>
      <c r="G28" t="s">
        <v>104</v>
      </c>
      <c r="H28" s="4">
        <f>6723551.96+1396525.03</f>
        <v>8120076.99</v>
      </c>
    </row>
    <row r="29" spans="1:6" ht="12.75">
      <c r="A29" s="1" t="s">
        <v>55</v>
      </c>
      <c r="B29" t="s">
        <v>56</v>
      </c>
      <c r="C29" s="3">
        <v>164060257.01</v>
      </c>
      <c r="D29" s="3"/>
      <c r="E29" s="3"/>
      <c r="F29" s="16"/>
    </row>
    <row r="30" spans="1:9" ht="13.5" thickBot="1">
      <c r="A30" s="1" t="s">
        <v>57</v>
      </c>
      <c r="B30" t="s">
        <v>51</v>
      </c>
      <c r="C30" s="3">
        <v>-75299745.73</v>
      </c>
      <c r="D30" s="3"/>
      <c r="E30" s="3"/>
      <c r="F30" s="136" t="s">
        <v>106</v>
      </c>
      <c r="G30" s="136"/>
      <c r="H30" s="136"/>
      <c r="I30" s="19">
        <f>SUM(H24:H28)</f>
        <v>2213377149.4999995</v>
      </c>
    </row>
    <row r="31" spans="1:6" ht="12.75">
      <c r="A31" s="1" t="s">
        <v>58</v>
      </c>
      <c r="B31" t="s">
        <v>59</v>
      </c>
      <c r="C31" s="3">
        <v>76669697.2</v>
      </c>
      <c r="D31" s="3"/>
      <c r="E31" s="3"/>
      <c r="F31" s="3"/>
    </row>
    <row r="32" spans="1:6" ht="12.75">
      <c r="A32" s="1" t="s">
        <v>60</v>
      </c>
      <c r="B32" t="s">
        <v>51</v>
      </c>
      <c r="C32" s="3">
        <v>-30024528.72</v>
      </c>
      <c r="D32" s="3"/>
      <c r="E32" s="3"/>
      <c r="F32" s="3"/>
    </row>
    <row r="33" spans="1:9" ht="13.5" thickBot="1">
      <c r="A33" s="1" t="s">
        <v>61</v>
      </c>
      <c r="B33" t="s">
        <v>62</v>
      </c>
      <c r="C33" s="3">
        <v>164280376.16</v>
      </c>
      <c r="D33" s="3"/>
      <c r="E33" s="3"/>
      <c r="F33" s="136" t="s">
        <v>107</v>
      </c>
      <c r="G33" s="136"/>
      <c r="H33" s="136"/>
      <c r="I33" s="13">
        <f>+I19+I30</f>
        <v>2439108011.7099996</v>
      </c>
    </row>
    <row r="34" spans="1:5" ht="13.5" thickTop="1">
      <c r="A34" s="1" t="s">
        <v>63</v>
      </c>
      <c r="B34" t="s">
        <v>51</v>
      </c>
      <c r="C34" s="3">
        <v>-36311429.86</v>
      </c>
      <c r="D34" s="3"/>
      <c r="E34" s="3"/>
    </row>
    <row r="35" spans="1:9" ht="12.75">
      <c r="A35" s="1" t="s">
        <v>64</v>
      </c>
      <c r="B35" t="s">
        <v>65</v>
      </c>
      <c r="C35" s="3">
        <v>36158361.9</v>
      </c>
      <c r="D35" s="3"/>
      <c r="E35" s="3"/>
      <c r="I35" s="8">
        <f>+D59-I33</f>
        <v>0</v>
      </c>
    </row>
    <row r="36" spans="1:5" ht="12.75">
      <c r="A36" s="1" t="s">
        <v>66</v>
      </c>
      <c r="B36" t="s">
        <v>67</v>
      </c>
      <c r="C36" s="3">
        <v>146728449.82</v>
      </c>
      <c r="D36" s="3"/>
      <c r="E36" s="3"/>
    </row>
    <row r="37" spans="1:6" ht="12.75">
      <c r="A37" s="1" t="s">
        <v>68</v>
      </c>
      <c r="B37" t="s">
        <v>51</v>
      </c>
      <c r="C37" s="3">
        <v>-40856302.83</v>
      </c>
      <c r="D37" s="3"/>
      <c r="E37" s="3"/>
      <c r="F37" s="3"/>
    </row>
    <row r="38" spans="1:6" ht="12.75">
      <c r="A38" s="2">
        <v>216</v>
      </c>
      <c r="B38" t="s">
        <v>69</v>
      </c>
      <c r="C38" s="3">
        <v>617137.92</v>
      </c>
      <c r="D38" s="3"/>
      <c r="E38" s="3"/>
      <c r="F38" s="3"/>
    </row>
    <row r="39" spans="1:6" ht="12.75">
      <c r="A39" s="2">
        <v>217</v>
      </c>
      <c r="B39" t="s">
        <v>51</v>
      </c>
      <c r="C39" s="3">
        <v>-234257.79</v>
      </c>
      <c r="D39" s="3"/>
      <c r="E39" s="3"/>
      <c r="F39" s="3"/>
    </row>
    <row r="40" spans="1:6" ht="12.75">
      <c r="A40" s="2">
        <v>218</v>
      </c>
      <c r="B40" t="s">
        <v>70</v>
      </c>
      <c r="C40" s="3">
        <v>519630091</v>
      </c>
      <c r="D40" s="3"/>
      <c r="E40" s="3"/>
      <c r="F40" s="3"/>
    </row>
    <row r="41" spans="1:6" ht="12.75">
      <c r="A41" s="2">
        <v>219</v>
      </c>
      <c r="B41" t="s">
        <v>51</v>
      </c>
      <c r="C41" s="3">
        <v>-357088543.39</v>
      </c>
      <c r="D41" s="3"/>
      <c r="E41" s="3"/>
      <c r="F41" s="3"/>
    </row>
    <row r="42" spans="1:6" ht="12.75">
      <c r="A42" s="2">
        <v>223</v>
      </c>
      <c r="B42" t="s">
        <v>71</v>
      </c>
      <c r="C42" s="3">
        <v>178163538.1</v>
      </c>
      <c r="D42" s="3"/>
      <c r="E42" s="3"/>
      <c r="F42" s="3"/>
    </row>
    <row r="43" spans="1:3" ht="12.75">
      <c r="A43" s="2">
        <v>224</v>
      </c>
      <c r="B43" t="s">
        <v>72</v>
      </c>
      <c r="C43" s="3">
        <v>13745953.72</v>
      </c>
    </row>
    <row r="44" spans="1:3" ht="13.5" thickBot="1">
      <c r="A44" s="2">
        <v>225</v>
      </c>
      <c r="B44" t="s">
        <v>51</v>
      </c>
      <c r="C44" s="4">
        <v>-3978927.25</v>
      </c>
    </row>
    <row r="45" spans="1:3" ht="12.75">
      <c r="A45" s="6"/>
      <c r="C45" s="9"/>
    </row>
    <row r="46" spans="1:4" ht="12.75">
      <c r="A46" s="10" t="s">
        <v>73</v>
      </c>
      <c r="D46" s="11">
        <f>SUM(C25:C44)</f>
        <v>847344165.8699999</v>
      </c>
    </row>
    <row r="47" ht="12.75">
      <c r="A47" s="2"/>
    </row>
    <row r="48" ht="12.75">
      <c r="A48" s="7" t="s">
        <v>74</v>
      </c>
    </row>
    <row r="50" spans="1:4" ht="12.75">
      <c r="A50" s="2">
        <v>302</v>
      </c>
      <c r="B50" t="s">
        <v>75</v>
      </c>
      <c r="C50" s="3">
        <v>4975700.55</v>
      </c>
      <c r="D50" s="3"/>
    </row>
    <row r="51" spans="1:4" ht="12.75">
      <c r="A51" s="2">
        <v>303</v>
      </c>
      <c r="B51" t="s">
        <v>51</v>
      </c>
      <c r="C51" s="3">
        <v>-3106334.55</v>
      </c>
      <c r="D51" s="3"/>
    </row>
    <row r="52" spans="1:4" ht="12.75">
      <c r="A52" s="2">
        <v>304</v>
      </c>
      <c r="B52" t="s">
        <v>76</v>
      </c>
      <c r="C52" s="3">
        <v>738503.2</v>
      </c>
      <c r="D52" s="3"/>
    </row>
    <row r="53" spans="1:4" ht="12.75">
      <c r="A53" s="2">
        <v>306</v>
      </c>
      <c r="B53" t="s">
        <v>77</v>
      </c>
      <c r="C53" s="3">
        <v>1106307</v>
      </c>
      <c r="D53" s="3"/>
    </row>
    <row r="54" spans="1:4" ht="12.75">
      <c r="A54" s="2">
        <v>307</v>
      </c>
      <c r="B54" t="s">
        <v>78</v>
      </c>
      <c r="C54" s="3">
        <v>13011787.47</v>
      </c>
      <c r="D54" s="3"/>
    </row>
    <row r="55" spans="1:4" ht="13.5" thickBot="1">
      <c r="A55" s="2">
        <v>308</v>
      </c>
      <c r="B55" t="s">
        <v>79</v>
      </c>
      <c r="C55" s="4">
        <v>25177140.5</v>
      </c>
      <c r="D55" s="3"/>
    </row>
    <row r="56" spans="3:4" ht="12.75">
      <c r="C56" s="3"/>
      <c r="D56" s="3"/>
    </row>
    <row r="57" spans="1:4" ht="13.5" thickBot="1">
      <c r="A57" s="7" t="s">
        <v>80</v>
      </c>
      <c r="C57" s="3"/>
      <c r="D57" s="12">
        <f>SUM(C50:C55)</f>
        <v>41903104.17</v>
      </c>
    </row>
    <row r="59" spans="1:4" ht="13.5" thickBot="1">
      <c r="A59" s="136" t="s">
        <v>117</v>
      </c>
      <c r="B59" s="136"/>
      <c r="C59" s="136"/>
      <c r="D59" s="13">
        <f>SUM(D21:D57)</f>
        <v>2439108011.71</v>
      </c>
    </row>
    <row r="60" ht="13.5" thickTop="1"/>
  </sheetData>
  <sheetProtection/>
  <mergeCells count="10">
    <mergeCell ref="A59:C59"/>
    <mergeCell ref="F19:H19"/>
    <mergeCell ref="F22:H22"/>
    <mergeCell ref="F30:H30"/>
    <mergeCell ref="F33:H33"/>
    <mergeCell ref="A1:I1"/>
    <mergeCell ref="A2:I2"/>
    <mergeCell ref="A3:I3"/>
    <mergeCell ref="A5:C5"/>
    <mergeCell ref="F5:H5"/>
  </mergeCells>
  <printOptions/>
  <pageMargins left="0.75" right="0.75" top="1" bottom="1" header="0" footer="0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.140625" style="0" customWidth="1"/>
    <col min="2" max="2" width="29.8515625" style="0" customWidth="1"/>
    <col min="3" max="4" width="18.14062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119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5" ht="12.75">
      <c r="A7" s="1">
        <v>801</v>
      </c>
      <c r="B7" t="s">
        <v>120</v>
      </c>
      <c r="C7" s="3">
        <v>1140574259.3</v>
      </c>
      <c r="D7" s="3"/>
      <c r="E7" s="3"/>
    </row>
    <row r="8" spans="1:5" ht="12.75">
      <c r="A8" s="1">
        <v>803</v>
      </c>
      <c r="B8" t="s">
        <v>4</v>
      </c>
      <c r="C8" s="3">
        <v>46220199.01</v>
      </c>
      <c r="D8" s="3"/>
      <c r="E8" s="3"/>
    </row>
    <row r="9" spans="1:5" ht="13.5" thickBot="1">
      <c r="A9" s="1">
        <v>808</v>
      </c>
      <c r="B9" t="s">
        <v>6</v>
      </c>
      <c r="C9" s="4">
        <v>4512460.49</v>
      </c>
      <c r="D9" s="3"/>
      <c r="E9" s="3"/>
    </row>
    <row r="10" spans="1:5" ht="12.75">
      <c r="A10" s="1"/>
      <c r="C10" s="3"/>
      <c r="D10" s="3"/>
      <c r="E10" s="3"/>
    </row>
    <row r="11" spans="1:5" ht="12.75">
      <c r="A11" s="142" t="s">
        <v>7</v>
      </c>
      <c r="B11" s="142"/>
      <c r="C11" s="142"/>
      <c r="D11" s="3">
        <f>SUM(C7:C9)</f>
        <v>1191306918.8</v>
      </c>
      <c r="E11" s="3"/>
    </row>
    <row r="12" ht="12.75">
      <c r="A12" s="1"/>
    </row>
    <row r="13" ht="12.75">
      <c r="A13" s="1"/>
    </row>
    <row r="14" spans="1:3" ht="12.75">
      <c r="A14" s="142" t="s">
        <v>8</v>
      </c>
      <c r="B14" s="142"/>
      <c r="C14" s="142"/>
    </row>
    <row r="15" ht="12.75">
      <c r="A15" s="1"/>
    </row>
    <row r="16" spans="1:5" ht="12.75">
      <c r="A16" s="1" t="s">
        <v>9</v>
      </c>
      <c r="B16" t="s">
        <v>10</v>
      </c>
      <c r="C16" s="3">
        <v>516145615.7</v>
      </c>
      <c r="D16" s="3"/>
      <c r="E16" s="3"/>
    </row>
    <row r="17" spans="1:5" ht="12.75">
      <c r="A17" s="1" t="s">
        <v>11</v>
      </c>
      <c r="B17" t="s">
        <v>20</v>
      </c>
      <c r="C17" s="3">
        <v>110195987.11</v>
      </c>
      <c r="D17" s="3"/>
      <c r="E17" s="3"/>
    </row>
    <row r="18" spans="1:5" ht="12.75">
      <c r="A18" s="1" t="s">
        <v>12</v>
      </c>
      <c r="B18" t="s">
        <v>13</v>
      </c>
      <c r="C18" s="3">
        <v>22415947.72</v>
      </c>
      <c r="D18" s="3"/>
      <c r="E18" s="3"/>
    </row>
    <row r="19" spans="1:5" ht="12.75">
      <c r="A19" s="1" t="s">
        <v>14</v>
      </c>
      <c r="B19" t="s">
        <v>15</v>
      </c>
      <c r="C19" s="3">
        <v>176947059.94</v>
      </c>
      <c r="D19" s="3"/>
      <c r="E19" s="3"/>
    </row>
    <row r="20" spans="1:5" ht="12.75">
      <c r="A20" s="1" t="s">
        <v>18</v>
      </c>
      <c r="B20" t="s">
        <v>19</v>
      </c>
      <c r="C20" s="3">
        <v>74782672.54</v>
      </c>
      <c r="D20" s="3"/>
      <c r="E20" s="3"/>
    </row>
    <row r="21" spans="1:5" ht="12.75">
      <c r="A21" s="2">
        <v>907</v>
      </c>
      <c r="B21" t="s">
        <v>21</v>
      </c>
      <c r="C21" s="3">
        <v>9019654.13</v>
      </c>
      <c r="D21" s="3"/>
      <c r="E21" s="3"/>
    </row>
    <row r="22" spans="1:5" ht="13.5" thickBot="1">
      <c r="A22" s="2">
        <v>911</v>
      </c>
      <c r="B22" t="s">
        <v>22</v>
      </c>
      <c r="C22" s="4">
        <v>1125337.9</v>
      </c>
      <c r="D22" s="3"/>
      <c r="E22" s="3"/>
    </row>
    <row r="23" spans="3:5" ht="12.75">
      <c r="C23" s="3"/>
      <c r="D23" s="3"/>
      <c r="E23" s="3"/>
    </row>
    <row r="24" spans="1:5" ht="13.5" thickBot="1">
      <c r="A24" s="136" t="s">
        <v>23</v>
      </c>
      <c r="B24" s="136"/>
      <c r="C24" s="136"/>
      <c r="D24" s="4">
        <f>SUM(C16:C22)</f>
        <v>910632275.04</v>
      </c>
      <c r="E24" s="3"/>
    </row>
    <row r="25" spans="3:5" ht="12.75">
      <c r="C25" s="3"/>
      <c r="D25" s="3"/>
      <c r="E25" s="3"/>
    </row>
    <row r="26" spans="1:5" ht="13.5" thickBot="1">
      <c r="A26" s="136" t="s">
        <v>24</v>
      </c>
      <c r="B26" s="136"/>
      <c r="C26" s="136"/>
      <c r="D26" s="5">
        <f>+D11-D24</f>
        <v>280674643.76</v>
      </c>
      <c r="E26" s="3"/>
    </row>
    <row r="27" ht="13.5" thickTop="1"/>
  </sheetData>
  <sheetProtection/>
  <mergeCells count="8">
    <mergeCell ref="A11:C11"/>
    <mergeCell ref="A14:C14"/>
    <mergeCell ref="A24:C24"/>
    <mergeCell ref="A26:C26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11.57421875" style="55" bestFit="1" customWidth="1"/>
    <col min="2" max="2" width="34.7109375" style="55" customWidth="1"/>
    <col min="3" max="3" width="17.140625" style="55" bestFit="1" customWidth="1"/>
    <col min="4" max="4" width="11.57421875" style="55" bestFit="1" customWidth="1"/>
    <col min="5" max="5" width="17.140625" style="55" bestFit="1" customWidth="1"/>
    <col min="6" max="16384" width="11.421875" style="55" customWidth="1"/>
  </cols>
  <sheetData>
    <row r="1" spans="1:5" ht="14.25" customHeight="1">
      <c r="A1" s="136" t="s">
        <v>261</v>
      </c>
      <c r="B1" s="136"/>
      <c r="C1" s="136"/>
      <c r="D1" s="136"/>
      <c r="E1" s="136"/>
    </row>
    <row r="2" spans="1:5" ht="14.25" customHeight="1">
      <c r="A2" s="136" t="s">
        <v>262</v>
      </c>
      <c r="B2" s="136"/>
      <c r="C2" s="136"/>
      <c r="D2" s="136"/>
      <c r="E2" s="136"/>
    </row>
    <row r="3" spans="1:5" ht="14.25" customHeight="1">
      <c r="A3" s="136" t="s">
        <v>289</v>
      </c>
      <c r="B3" s="136"/>
      <c r="C3" s="136"/>
      <c r="D3" s="136"/>
      <c r="E3" s="136"/>
    </row>
    <row r="4" ht="14.25" customHeight="1"/>
    <row r="5" spans="1:5" ht="14.25" customHeight="1">
      <c r="A5" s="115"/>
      <c r="B5" s="139" t="s">
        <v>264</v>
      </c>
      <c r="C5" s="139"/>
      <c r="D5" s="139"/>
      <c r="E5" s="115"/>
    </row>
    <row r="6" spans="1:5" ht="14.25" customHeight="1">
      <c r="A6" s="115"/>
      <c r="B6" s="115"/>
      <c r="C6" s="115"/>
      <c r="D6" s="116"/>
      <c r="E6" s="115"/>
    </row>
    <row r="7" spans="1:5" ht="14.25" customHeight="1">
      <c r="A7" s="117">
        <v>801</v>
      </c>
      <c r="B7" s="115" t="s">
        <v>149</v>
      </c>
      <c r="C7" s="118">
        <v>118108561.92</v>
      </c>
      <c r="D7" s="119">
        <v>0.038900000000000004</v>
      </c>
      <c r="E7" s="115"/>
    </row>
    <row r="8" spans="1:5" ht="14.25" customHeight="1">
      <c r="A8" s="117">
        <v>802</v>
      </c>
      <c r="B8" s="115" t="s">
        <v>230</v>
      </c>
      <c r="C8" s="118">
        <v>2378755870.35</v>
      </c>
      <c r="D8" s="119">
        <v>0.7837000000000001</v>
      </c>
      <c r="E8" s="115"/>
    </row>
    <row r="9" spans="1:5" ht="14.25" customHeight="1">
      <c r="A9" s="117">
        <v>803</v>
      </c>
      <c r="B9" s="115" t="s">
        <v>231</v>
      </c>
      <c r="C9" s="118">
        <v>136036370.05</v>
      </c>
      <c r="D9" s="119">
        <v>0.044800000000000006</v>
      </c>
      <c r="E9" s="115"/>
    </row>
    <row r="10" spans="1:5" ht="14.25" customHeight="1">
      <c r="A10" s="117">
        <v>805</v>
      </c>
      <c r="B10" s="115" t="s">
        <v>181</v>
      </c>
      <c r="C10" s="118">
        <v>6719292.76</v>
      </c>
      <c r="D10" s="119">
        <v>0.0022</v>
      </c>
      <c r="E10" s="115"/>
    </row>
    <row r="11" spans="1:5" ht="14.25" customHeight="1">
      <c r="A11" s="117">
        <v>806</v>
      </c>
      <c r="B11" s="115" t="s">
        <v>232</v>
      </c>
      <c r="C11" s="118">
        <v>3783792.84</v>
      </c>
      <c r="D11" s="119">
        <v>0.0012</v>
      </c>
      <c r="E11" s="118"/>
    </row>
    <row r="12" spans="1:5" ht="14.25" customHeight="1">
      <c r="A12" s="117">
        <v>815</v>
      </c>
      <c r="B12" s="115" t="s">
        <v>152</v>
      </c>
      <c r="C12" s="118">
        <v>391902173.31</v>
      </c>
      <c r="D12" s="119">
        <v>0.1291</v>
      </c>
      <c r="E12" s="115"/>
    </row>
    <row r="13" spans="1:5" ht="14.25" customHeight="1">
      <c r="A13" s="117"/>
      <c r="B13" s="115"/>
      <c r="C13" s="115"/>
      <c r="D13" s="116"/>
      <c r="E13" s="115"/>
    </row>
    <row r="14" spans="1:5" ht="14.25" customHeight="1">
      <c r="A14" s="117"/>
      <c r="B14" s="120" t="s">
        <v>272</v>
      </c>
      <c r="C14" s="120"/>
      <c r="D14" s="121"/>
      <c r="E14" s="122">
        <v>3035306061.23</v>
      </c>
    </row>
    <row r="15" spans="1:5" ht="14.25" customHeight="1">
      <c r="A15" s="117"/>
      <c r="B15" s="115"/>
      <c r="C15" s="115"/>
      <c r="D15" s="116"/>
      <c r="E15" s="115"/>
    </row>
    <row r="16" spans="1:5" ht="14.25" customHeight="1">
      <c r="A16" s="117"/>
      <c r="B16" s="139" t="s">
        <v>265</v>
      </c>
      <c r="C16" s="139"/>
      <c r="D16" s="139"/>
      <c r="E16" s="115"/>
    </row>
    <row r="17" spans="1:5" ht="14.25" customHeight="1">
      <c r="A17" s="117"/>
      <c r="B17" s="115"/>
      <c r="C17" s="115"/>
      <c r="D17" s="116"/>
      <c r="E17" s="115"/>
    </row>
    <row r="18" spans="1:5" ht="14.25" customHeight="1">
      <c r="A18" s="117">
        <v>901</v>
      </c>
      <c r="B18" s="115" t="s">
        <v>10</v>
      </c>
      <c r="C18" s="118">
        <v>1039985971.9</v>
      </c>
      <c r="D18" s="119">
        <v>0.5863</v>
      </c>
      <c r="E18" s="115"/>
    </row>
    <row r="19" spans="1:5" ht="14.25" customHeight="1">
      <c r="A19" s="117">
        <v>902</v>
      </c>
      <c r="B19" s="115" t="s">
        <v>247</v>
      </c>
      <c r="C19" s="118">
        <v>351083034.21</v>
      </c>
      <c r="D19" s="119">
        <v>0.1979</v>
      </c>
      <c r="E19" s="115"/>
    </row>
    <row r="20" spans="1:5" ht="14.25" customHeight="1">
      <c r="A20" s="117">
        <v>903</v>
      </c>
      <c r="B20" s="115" t="s">
        <v>13</v>
      </c>
      <c r="C20" s="118">
        <v>14304364.4</v>
      </c>
      <c r="D20" s="119">
        <v>0.008100000000000001</v>
      </c>
      <c r="E20" s="115"/>
    </row>
    <row r="21" spans="1:5" ht="14.25" customHeight="1">
      <c r="A21" s="117">
        <v>904</v>
      </c>
      <c r="B21" s="115" t="s">
        <v>15</v>
      </c>
      <c r="C21" s="118">
        <v>301504256.9</v>
      </c>
      <c r="D21" s="119">
        <v>0.17</v>
      </c>
      <c r="E21" s="115"/>
    </row>
    <row r="22" spans="1:5" ht="14.25" customHeight="1">
      <c r="A22" s="117">
        <v>905</v>
      </c>
      <c r="B22" s="115" t="s">
        <v>17</v>
      </c>
      <c r="C22" s="118">
        <v>39881.88</v>
      </c>
      <c r="D22" s="119">
        <v>0</v>
      </c>
      <c r="E22" s="115"/>
    </row>
    <row r="23" spans="1:5" ht="14.25" customHeight="1">
      <c r="A23" s="117">
        <v>906</v>
      </c>
      <c r="B23" s="115" t="s">
        <v>233</v>
      </c>
      <c r="C23" s="118">
        <v>42003245.47</v>
      </c>
      <c r="D23" s="119">
        <v>0.023700000000000002</v>
      </c>
      <c r="E23" s="115"/>
    </row>
    <row r="24" spans="1:5" ht="14.25" customHeight="1">
      <c r="A24" s="117">
        <v>911</v>
      </c>
      <c r="B24" s="115" t="s">
        <v>22</v>
      </c>
      <c r="C24" s="118">
        <v>24891228.55</v>
      </c>
      <c r="D24" s="119">
        <v>0.013999999999999999</v>
      </c>
      <c r="E24" s="115"/>
    </row>
    <row r="25" spans="1:5" ht="14.25" customHeight="1">
      <c r="A25" s="117"/>
      <c r="B25" s="120"/>
      <c r="C25" s="120"/>
      <c r="D25" s="121"/>
      <c r="E25" s="120"/>
    </row>
    <row r="26" spans="1:5" ht="14.25" customHeight="1">
      <c r="A26" s="117"/>
      <c r="B26" s="120" t="s">
        <v>271</v>
      </c>
      <c r="C26" s="120"/>
      <c r="D26" s="121"/>
      <c r="E26" s="122">
        <v>1773811983.31</v>
      </c>
    </row>
    <row r="27" spans="1:5" ht="14.25" customHeight="1">
      <c r="A27" s="115"/>
      <c r="B27" s="115"/>
      <c r="C27" s="115"/>
      <c r="D27" s="116"/>
      <c r="E27" s="115"/>
    </row>
    <row r="28" spans="1:5" ht="14.25" customHeight="1">
      <c r="A28" s="115"/>
      <c r="B28" s="115"/>
      <c r="C28" s="115"/>
      <c r="D28" s="116"/>
      <c r="E28" s="115"/>
    </row>
    <row r="29" spans="1:5" ht="14.25" customHeight="1">
      <c r="A29" s="115"/>
      <c r="B29" s="120" t="s">
        <v>273</v>
      </c>
      <c r="C29" s="120"/>
      <c r="D29" s="121"/>
      <c r="E29" s="122">
        <v>1261494077.92</v>
      </c>
    </row>
    <row r="30" spans="1:5" ht="14.25" customHeight="1">
      <c r="A30" s="115"/>
      <c r="B30" s="115"/>
      <c r="C30" s="115"/>
      <c r="D30" s="116"/>
      <c r="E30" s="115"/>
    </row>
    <row r="31" spans="1:5" ht="14.25" customHeight="1">
      <c r="A31" s="115"/>
      <c r="B31" s="115"/>
      <c r="C31" s="115"/>
      <c r="D31" s="116"/>
      <c r="E31" s="115"/>
    </row>
    <row r="32" spans="1:5" ht="14.25" customHeight="1">
      <c r="A32" s="115"/>
      <c r="B32" s="115"/>
      <c r="C32" s="115"/>
      <c r="D32" s="116"/>
      <c r="E32" s="115"/>
    </row>
    <row r="33" spans="1:5" ht="12.75">
      <c r="A33" s="115"/>
      <c r="B33" s="115"/>
      <c r="C33" s="115"/>
      <c r="D33" s="116"/>
      <c r="E33" s="115"/>
    </row>
  </sheetData>
  <sheetProtection/>
  <mergeCells count="5">
    <mergeCell ref="B5:D5"/>
    <mergeCell ref="B16:D16"/>
    <mergeCell ref="A2:E2"/>
    <mergeCell ref="A3:E3"/>
    <mergeCell ref="A1:E1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C1">
      <selection activeCell="G36" sqref="G36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136"/>
      <c r="F2" s="136"/>
      <c r="G2" s="136"/>
      <c r="H2" s="136"/>
      <c r="I2" s="136"/>
    </row>
    <row r="3" spans="1:9" ht="12.75">
      <c r="A3" s="136" t="s">
        <v>118</v>
      </c>
      <c r="B3" s="136"/>
      <c r="C3" s="136"/>
      <c r="D3" s="136"/>
      <c r="E3" s="136"/>
      <c r="F3" s="136"/>
      <c r="G3" s="136"/>
      <c r="H3" s="136"/>
      <c r="I3" s="136"/>
    </row>
    <row r="5" spans="1:8" ht="12.75">
      <c r="A5" s="136" t="s">
        <v>115</v>
      </c>
      <c r="B5" s="136"/>
      <c r="C5" s="136"/>
      <c r="F5" s="136" t="s">
        <v>105</v>
      </c>
      <c r="G5" s="136"/>
      <c r="H5" s="136"/>
    </row>
    <row r="7" spans="1:6" ht="12.75">
      <c r="A7" s="7" t="s">
        <v>27</v>
      </c>
      <c r="F7" t="s">
        <v>81</v>
      </c>
    </row>
    <row r="9" spans="1:9" ht="12.75">
      <c r="A9" s="1" t="s">
        <v>29</v>
      </c>
      <c r="B9" t="s">
        <v>28</v>
      </c>
      <c r="C9" s="3">
        <v>919533</v>
      </c>
      <c r="D9" s="3"/>
      <c r="E9" s="3"/>
      <c r="F9" s="16">
        <v>400</v>
      </c>
      <c r="G9" t="s">
        <v>114</v>
      </c>
      <c r="H9" s="3">
        <v>155756.9</v>
      </c>
      <c r="I9" s="3"/>
    </row>
    <row r="10" spans="1:9" ht="12.75">
      <c r="A10" s="1" t="s">
        <v>30</v>
      </c>
      <c r="B10" t="s">
        <v>31</v>
      </c>
      <c r="C10" s="3">
        <v>385326418.62</v>
      </c>
      <c r="D10" s="3"/>
      <c r="E10" s="3"/>
      <c r="F10" s="16" t="s">
        <v>82</v>
      </c>
      <c r="G10" t="s">
        <v>83</v>
      </c>
      <c r="H10" s="3">
        <v>34303</v>
      </c>
      <c r="I10" s="3"/>
    </row>
    <row r="11" spans="1:8" ht="12.75">
      <c r="A11" s="1" t="s">
        <v>110</v>
      </c>
      <c r="B11" t="s">
        <v>111</v>
      </c>
      <c r="C11" s="3">
        <v>1023000000</v>
      </c>
      <c r="D11" s="3"/>
      <c r="E11" s="3"/>
      <c r="F11" s="2">
        <v>402</v>
      </c>
      <c r="G11" t="s">
        <v>121</v>
      </c>
      <c r="H11" s="3">
        <v>27974361.96</v>
      </c>
    </row>
    <row r="12" spans="1:9" ht="12.75">
      <c r="A12" s="1" t="s">
        <v>32</v>
      </c>
      <c r="B12" t="s">
        <v>33</v>
      </c>
      <c r="C12" s="3">
        <v>45823598.8</v>
      </c>
      <c r="D12" s="3"/>
      <c r="E12" s="3"/>
      <c r="F12" s="16" t="s">
        <v>84</v>
      </c>
      <c r="G12" t="s">
        <v>85</v>
      </c>
      <c r="H12" s="3">
        <v>2254197.41</v>
      </c>
      <c r="I12" s="3"/>
    </row>
    <row r="13" spans="1:9" ht="12.75">
      <c r="A13" s="1" t="s">
        <v>34</v>
      </c>
      <c r="B13" t="s">
        <v>35</v>
      </c>
      <c r="C13" s="3">
        <v>-510324.47</v>
      </c>
      <c r="D13" s="3"/>
      <c r="E13" s="3"/>
      <c r="F13" s="16" t="s">
        <v>86</v>
      </c>
      <c r="G13" t="s">
        <v>87</v>
      </c>
      <c r="H13" s="3">
        <v>90829443.15</v>
      </c>
      <c r="I13" s="3"/>
    </row>
    <row r="14" spans="1:9" ht="12.75">
      <c r="A14" s="1" t="s">
        <v>36</v>
      </c>
      <c r="B14" t="s">
        <v>37</v>
      </c>
      <c r="C14" s="3">
        <v>1149494.17</v>
      </c>
      <c r="D14" s="3"/>
      <c r="E14" s="3"/>
      <c r="F14" s="16" t="s">
        <v>88</v>
      </c>
      <c r="G14" t="s">
        <v>89</v>
      </c>
      <c r="H14" s="9">
        <v>532851.35</v>
      </c>
      <c r="I14" s="3"/>
    </row>
    <row r="15" spans="1:8" ht="13.5" thickBot="1">
      <c r="A15" s="1" t="s">
        <v>38</v>
      </c>
      <c r="B15" t="s">
        <v>39</v>
      </c>
      <c r="C15" s="3">
        <v>12910428.1</v>
      </c>
      <c r="D15" s="3"/>
      <c r="E15" s="3"/>
      <c r="F15" s="2">
        <v>408</v>
      </c>
      <c r="G15" t="s">
        <v>122</v>
      </c>
      <c r="H15" s="4">
        <v>24608812.6</v>
      </c>
    </row>
    <row r="16" spans="1:9" ht="12.75">
      <c r="A16" s="1" t="s">
        <v>40</v>
      </c>
      <c r="B16" t="s">
        <v>41</v>
      </c>
      <c r="C16" s="3">
        <v>17032706.31</v>
      </c>
      <c r="D16" s="3"/>
      <c r="E16" s="3"/>
      <c r="F16" s="16"/>
      <c r="H16" s="3"/>
      <c r="I16" s="3"/>
    </row>
    <row r="17" spans="1:9" ht="13.5" thickBot="1">
      <c r="A17" s="1" t="s">
        <v>42</v>
      </c>
      <c r="B17" t="s">
        <v>43</v>
      </c>
      <c r="C17" s="3">
        <v>22187644.07</v>
      </c>
      <c r="D17" s="3"/>
      <c r="E17" s="3"/>
      <c r="F17" s="17" t="s">
        <v>90</v>
      </c>
      <c r="H17" s="3"/>
      <c r="I17" s="20">
        <f>SUM(H9:H15)</f>
        <v>146389726.37</v>
      </c>
    </row>
    <row r="18" spans="1:9" ht="12.75">
      <c r="A18" s="1" t="s">
        <v>112</v>
      </c>
      <c r="B18" t="s">
        <v>113</v>
      </c>
      <c r="C18" s="3">
        <v>2303663.19</v>
      </c>
      <c r="D18" s="3"/>
      <c r="E18" s="3"/>
      <c r="F18" s="16"/>
      <c r="H18" s="3"/>
      <c r="I18" s="3"/>
    </row>
    <row r="19" spans="1:9" ht="13.5" thickBot="1">
      <c r="A19" s="1" t="s">
        <v>44</v>
      </c>
      <c r="B19" t="s">
        <v>45</v>
      </c>
      <c r="C19" s="4">
        <v>10721651.68</v>
      </c>
      <c r="D19" s="3"/>
      <c r="E19" s="3"/>
      <c r="F19" s="143" t="s">
        <v>91</v>
      </c>
      <c r="G19" s="143"/>
      <c r="H19" s="143"/>
      <c r="I19" s="18">
        <f>+I17</f>
        <v>146389726.37</v>
      </c>
    </row>
    <row r="20" spans="1:9" ht="12.75">
      <c r="A20" s="1"/>
      <c r="C20" s="3"/>
      <c r="D20" s="3"/>
      <c r="E20" s="3"/>
      <c r="G20" s="7"/>
      <c r="H20" s="3"/>
      <c r="I20" s="3"/>
    </row>
    <row r="21" spans="1:5" ht="12.75">
      <c r="A21" s="14" t="s">
        <v>46</v>
      </c>
      <c r="C21" s="3"/>
      <c r="D21" s="15">
        <f>SUM(C9:C19)</f>
        <v>1520864813.4699998</v>
      </c>
      <c r="E21" s="3"/>
    </row>
    <row r="22" spans="1:9" ht="12.75">
      <c r="A22" s="1"/>
      <c r="C22" s="3"/>
      <c r="D22" s="3"/>
      <c r="E22" s="3"/>
      <c r="F22" s="143" t="s">
        <v>92</v>
      </c>
      <c r="G22" s="143"/>
      <c r="H22" s="143"/>
      <c r="I22" s="3"/>
    </row>
    <row r="23" spans="1:9" ht="12.75">
      <c r="A23" s="14" t="s">
        <v>47</v>
      </c>
      <c r="C23" s="3"/>
      <c r="D23" s="3"/>
      <c r="E23" s="3"/>
      <c r="F23" s="16"/>
      <c r="H23" s="3"/>
      <c r="I23" s="3"/>
    </row>
    <row r="24" spans="1:9" ht="12.75">
      <c r="A24" s="1"/>
      <c r="C24" s="3"/>
      <c r="D24" s="3"/>
      <c r="E24" s="3"/>
      <c r="F24" s="16" t="s">
        <v>95</v>
      </c>
      <c r="G24" t="s">
        <v>96</v>
      </c>
      <c r="H24" s="3">
        <v>1788268746.53</v>
      </c>
      <c r="I24" s="3"/>
    </row>
    <row r="25" spans="1:9" ht="12.75">
      <c r="A25" s="1" t="s">
        <v>48</v>
      </c>
      <c r="B25" t="s">
        <v>49</v>
      </c>
      <c r="C25" s="3">
        <v>887695.05</v>
      </c>
      <c r="D25" s="3"/>
      <c r="E25" s="3"/>
      <c r="F25" s="16" t="s">
        <v>97</v>
      </c>
      <c r="G25" t="s">
        <v>98</v>
      </c>
      <c r="H25" s="3">
        <v>781192.5</v>
      </c>
      <c r="I25" s="3"/>
    </row>
    <row r="26" spans="1:9" ht="12.75">
      <c r="A26" s="1" t="s">
        <v>50</v>
      </c>
      <c r="B26" t="s">
        <v>51</v>
      </c>
      <c r="C26" s="3">
        <v>-679263.33</v>
      </c>
      <c r="D26" s="3"/>
      <c r="E26" s="3"/>
      <c r="F26" s="16" t="s">
        <v>99</v>
      </c>
      <c r="G26" t="s">
        <v>100</v>
      </c>
      <c r="H26" s="3">
        <v>193773485.3</v>
      </c>
      <c r="I26" s="3"/>
    </row>
    <row r="27" spans="1:8" ht="12.75">
      <c r="A27" s="1" t="s">
        <v>52</v>
      </c>
      <c r="B27" t="s">
        <v>54</v>
      </c>
      <c r="C27" s="3">
        <v>155959442.02</v>
      </c>
      <c r="D27" s="3"/>
      <c r="E27" s="3"/>
      <c r="F27" s="16" t="s">
        <v>101</v>
      </c>
      <c r="G27" t="s">
        <v>102</v>
      </c>
      <c r="H27" s="3">
        <v>280674643.76</v>
      </c>
    </row>
    <row r="28" spans="1:8" ht="13.5" thickBot="1">
      <c r="A28" s="1" t="s">
        <v>53</v>
      </c>
      <c r="B28" t="s">
        <v>51</v>
      </c>
      <c r="C28" s="3">
        <v>-62670276.89</v>
      </c>
      <c r="D28" s="3"/>
      <c r="E28" s="3"/>
      <c r="F28" s="16" t="s">
        <v>103</v>
      </c>
      <c r="G28" t="s">
        <v>104</v>
      </c>
      <c r="H28" s="4">
        <f>6236431.03-1578078.22</f>
        <v>4658352.8100000005</v>
      </c>
    </row>
    <row r="29" spans="1:6" ht="12.75">
      <c r="A29" s="1" t="s">
        <v>55</v>
      </c>
      <c r="B29" t="s">
        <v>56</v>
      </c>
      <c r="C29" s="3">
        <v>158234173.36</v>
      </c>
      <c r="D29" s="3"/>
      <c r="E29" s="3"/>
      <c r="F29" s="16"/>
    </row>
    <row r="30" spans="1:9" ht="13.5" thickBot="1">
      <c r="A30" s="1" t="s">
        <v>57</v>
      </c>
      <c r="B30" t="s">
        <v>51</v>
      </c>
      <c r="C30" s="3">
        <v>-71455266.12</v>
      </c>
      <c r="D30" s="3"/>
      <c r="E30" s="3"/>
      <c r="F30" s="136" t="s">
        <v>106</v>
      </c>
      <c r="G30" s="136"/>
      <c r="H30" s="136"/>
      <c r="I30" s="19">
        <f>SUM(H24:H28)</f>
        <v>2268156420.9</v>
      </c>
    </row>
    <row r="31" spans="1:6" ht="12.75">
      <c r="A31" s="1" t="s">
        <v>58</v>
      </c>
      <c r="B31" t="s">
        <v>59</v>
      </c>
      <c r="C31" s="3">
        <v>76669697.2</v>
      </c>
      <c r="D31" s="3"/>
      <c r="E31" s="3"/>
      <c r="F31" s="3"/>
    </row>
    <row r="32" spans="1:6" ht="12.75">
      <c r="A32" s="1" t="s">
        <v>60</v>
      </c>
      <c r="B32" t="s">
        <v>51</v>
      </c>
      <c r="C32" s="3">
        <v>-28456217.19</v>
      </c>
      <c r="D32" s="3"/>
      <c r="E32" s="3"/>
      <c r="F32" s="3"/>
    </row>
    <row r="33" spans="1:9" ht="13.5" thickBot="1">
      <c r="A33" s="1" t="s">
        <v>61</v>
      </c>
      <c r="B33" t="s">
        <v>62</v>
      </c>
      <c r="C33" s="3">
        <v>164280376.16</v>
      </c>
      <c r="D33" s="3"/>
      <c r="E33" s="3"/>
      <c r="F33" s="136" t="s">
        <v>107</v>
      </c>
      <c r="G33" s="136"/>
      <c r="H33" s="136"/>
      <c r="I33" s="13">
        <f>+I19+I30</f>
        <v>2414546147.27</v>
      </c>
    </row>
    <row r="34" spans="1:5" ht="13.5" thickTop="1">
      <c r="A34" s="1" t="s">
        <v>63</v>
      </c>
      <c r="B34" t="s">
        <v>51</v>
      </c>
      <c r="C34" s="3">
        <v>-35527811.62</v>
      </c>
      <c r="D34" s="3"/>
      <c r="E34" s="3"/>
    </row>
    <row r="35" spans="1:9" ht="12.75">
      <c r="A35" s="1" t="s">
        <v>64</v>
      </c>
      <c r="B35" t="s">
        <v>65</v>
      </c>
      <c r="C35" s="3">
        <v>36158361.9</v>
      </c>
      <c r="D35" s="3"/>
      <c r="E35" s="3"/>
      <c r="I35" s="8">
        <f>+D59-I33</f>
        <v>0</v>
      </c>
    </row>
    <row r="36" spans="1:5" ht="12.75">
      <c r="A36" s="1" t="s">
        <v>66</v>
      </c>
      <c r="B36" t="s">
        <v>67</v>
      </c>
      <c r="C36" s="3">
        <v>146728449.82</v>
      </c>
      <c r="D36" s="3"/>
      <c r="E36" s="3"/>
    </row>
    <row r="37" spans="1:6" ht="12.75">
      <c r="A37" s="1" t="s">
        <v>68</v>
      </c>
      <c r="B37" t="s">
        <v>51</v>
      </c>
      <c r="C37" s="3">
        <v>-39113984.94</v>
      </c>
      <c r="D37" s="3"/>
      <c r="E37" s="3"/>
      <c r="F37" s="3"/>
    </row>
    <row r="38" spans="1:6" ht="12.75">
      <c r="A38" s="2">
        <v>216</v>
      </c>
      <c r="B38" t="s">
        <v>69</v>
      </c>
      <c r="C38" s="3">
        <v>617137.92</v>
      </c>
      <c r="D38" s="3"/>
      <c r="E38" s="3"/>
      <c r="F38" s="3"/>
    </row>
    <row r="39" spans="1:6" ht="12.75">
      <c r="A39" s="2">
        <v>217</v>
      </c>
      <c r="B39" t="s">
        <v>51</v>
      </c>
      <c r="C39" s="3">
        <v>-216467.64</v>
      </c>
      <c r="D39" s="3"/>
      <c r="E39" s="3"/>
      <c r="F39" s="3"/>
    </row>
    <row r="40" spans="1:6" ht="12.75">
      <c r="A40" s="2">
        <v>218</v>
      </c>
      <c r="B40" t="s">
        <v>70</v>
      </c>
      <c r="C40" s="3">
        <v>505412492.74</v>
      </c>
      <c r="D40" s="3"/>
      <c r="E40" s="3"/>
      <c r="F40" s="3"/>
    </row>
    <row r="41" spans="1:6" ht="12.75">
      <c r="A41" s="2">
        <v>219</v>
      </c>
      <c r="B41" t="s">
        <v>51</v>
      </c>
      <c r="C41" s="3">
        <v>-342566421.22</v>
      </c>
      <c r="D41" s="3"/>
      <c r="E41" s="3"/>
      <c r="F41" s="3"/>
    </row>
    <row r="42" spans="1:6" ht="12.75">
      <c r="A42" s="2">
        <v>223</v>
      </c>
      <c r="B42" t="s">
        <v>71</v>
      </c>
      <c r="C42" s="3">
        <v>178163538.1</v>
      </c>
      <c r="D42" s="3"/>
      <c r="E42" s="3"/>
      <c r="F42" s="3"/>
    </row>
    <row r="43" spans="1:3" ht="12.75">
      <c r="A43" s="2">
        <v>224</v>
      </c>
      <c r="B43" t="s">
        <v>72</v>
      </c>
      <c r="C43" s="3">
        <v>12392918.43</v>
      </c>
    </row>
    <row r="44" spans="1:3" ht="13.5" thickBot="1">
      <c r="A44" s="2">
        <v>225</v>
      </c>
      <c r="B44" t="s">
        <v>51</v>
      </c>
      <c r="C44" s="4">
        <v>-2946184.06</v>
      </c>
    </row>
    <row r="45" spans="1:3" ht="12.75">
      <c r="A45" s="6"/>
      <c r="C45" s="9"/>
    </row>
    <row r="46" spans="1:4" ht="12.75">
      <c r="A46" s="10" t="s">
        <v>73</v>
      </c>
      <c r="D46" s="11">
        <f>SUM(C25:C44)</f>
        <v>851872389.6899999</v>
      </c>
    </row>
    <row r="47" ht="12.75">
      <c r="A47" s="2"/>
    </row>
    <row r="48" ht="12.75">
      <c r="A48" s="7" t="s">
        <v>74</v>
      </c>
    </row>
    <row r="50" spans="1:4" ht="12.75">
      <c r="A50" s="2">
        <v>302</v>
      </c>
      <c r="B50" t="s">
        <v>75</v>
      </c>
      <c r="C50" s="3">
        <v>4735943.04</v>
      </c>
      <c r="D50" s="3"/>
    </row>
    <row r="51" spans="1:4" ht="12.75">
      <c r="A51" s="2">
        <v>303</v>
      </c>
      <c r="B51" t="s">
        <v>51</v>
      </c>
      <c r="C51" s="3">
        <v>-2960737.1</v>
      </c>
      <c r="D51" s="3"/>
    </row>
    <row r="52" spans="1:4" ht="12.75">
      <c r="A52" s="2">
        <v>304</v>
      </c>
      <c r="B52" t="s">
        <v>76</v>
      </c>
      <c r="C52" s="3">
        <v>738503.2</v>
      </c>
      <c r="D52" s="3"/>
    </row>
    <row r="53" spans="1:4" ht="12.75">
      <c r="A53" s="2">
        <v>306</v>
      </c>
      <c r="B53" t="s">
        <v>77</v>
      </c>
      <c r="C53" s="3">
        <v>1106307</v>
      </c>
      <c r="D53" s="3"/>
    </row>
    <row r="54" spans="1:4" ht="12.75">
      <c r="A54" s="2">
        <v>307</v>
      </c>
      <c r="B54" t="s">
        <v>78</v>
      </c>
      <c r="C54" s="3">
        <v>13011787.47</v>
      </c>
      <c r="D54" s="3"/>
    </row>
    <row r="55" spans="1:4" ht="13.5" thickBot="1">
      <c r="A55" s="2">
        <v>308</v>
      </c>
      <c r="B55" t="s">
        <v>79</v>
      </c>
      <c r="C55" s="4">
        <v>25177140.5</v>
      </c>
      <c r="D55" s="3"/>
    </row>
    <row r="56" spans="3:4" ht="12.75">
      <c r="C56" s="3"/>
      <c r="D56" s="3"/>
    </row>
    <row r="57" spans="1:4" ht="13.5" thickBot="1">
      <c r="A57" s="7" t="s">
        <v>80</v>
      </c>
      <c r="C57" s="3"/>
      <c r="D57" s="12">
        <f>SUM(C50:C55)</f>
        <v>41808944.11</v>
      </c>
    </row>
    <row r="59" spans="1:4" ht="13.5" thickBot="1">
      <c r="A59" s="136" t="s">
        <v>117</v>
      </c>
      <c r="B59" s="136"/>
      <c r="C59" s="136"/>
      <c r="D59" s="13">
        <f>SUM(D21:D57)</f>
        <v>2414546147.27</v>
      </c>
    </row>
    <row r="60" ht="13.5" thickTop="1"/>
  </sheetData>
  <sheetProtection/>
  <mergeCells count="10">
    <mergeCell ref="A59:C59"/>
    <mergeCell ref="A1:I1"/>
    <mergeCell ref="A2:I2"/>
    <mergeCell ref="A3:I3"/>
    <mergeCell ref="F30:H30"/>
    <mergeCell ref="F33:H33"/>
    <mergeCell ref="F19:H19"/>
    <mergeCell ref="A5:C5"/>
    <mergeCell ref="F5:H5"/>
    <mergeCell ref="F22:H22"/>
  </mergeCells>
  <printOptions/>
  <pageMargins left="0.75" right="0.75" top="1" bottom="1" header="0" footer="0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.140625" style="0" customWidth="1"/>
    <col min="2" max="2" width="29.8515625" style="0" customWidth="1"/>
    <col min="3" max="4" width="18.14062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108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5" ht="12.75">
      <c r="A7" s="1">
        <v>801</v>
      </c>
      <c r="B7" t="s">
        <v>120</v>
      </c>
      <c r="C7" s="3">
        <v>722796347.12</v>
      </c>
      <c r="D7" s="3"/>
      <c r="E7" s="3"/>
    </row>
    <row r="8" spans="1:5" ht="12.75">
      <c r="A8" s="1">
        <v>803</v>
      </c>
      <c r="B8" t="s">
        <v>4</v>
      </c>
      <c r="C8" s="3">
        <v>17412510.48</v>
      </c>
      <c r="D8" s="3"/>
      <c r="E8" s="3"/>
    </row>
    <row r="9" spans="1:5" ht="13.5" thickBot="1">
      <c r="A9" s="1">
        <v>808</v>
      </c>
      <c r="B9" t="s">
        <v>6</v>
      </c>
      <c r="C9" s="4">
        <v>455501.07</v>
      </c>
      <c r="D9" s="3"/>
      <c r="E9" s="3"/>
    </row>
    <row r="10" spans="1:5" ht="12.75">
      <c r="A10" s="1"/>
      <c r="C10" s="3"/>
      <c r="D10" s="3"/>
      <c r="E10" s="3"/>
    </row>
    <row r="11" spans="1:5" ht="12.75">
      <c r="A11" s="142" t="s">
        <v>7</v>
      </c>
      <c r="B11" s="142"/>
      <c r="C11" s="142"/>
      <c r="D11" s="3">
        <f>SUM(C7:C9)</f>
        <v>740664358.6700001</v>
      </c>
      <c r="E11" s="3"/>
    </row>
    <row r="12" ht="12.75">
      <c r="A12" s="1"/>
    </row>
    <row r="13" ht="12.75">
      <c r="A13" s="1"/>
    </row>
    <row r="14" spans="1:3" ht="12.75">
      <c r="A14" s="142" t="s">
        <v>8</v>
      </c>
      <c r="B14" s="142"/>
      <c r="C14" s="142"/>
    </row>
    <row r="15" ht="12.75">
      <c r="A15" s="1"/>
    </row>
    <row r="16" spans="1:5" ht="12.75">
      <c r="A16" s="1" t="s">
        <v>9</v>
      </c>
      <c r="B16" t="s">
        <v>10</v>
      </c>
      <c r="C16" s="3">
        <v>255603621.61</v>
      </c>
      <c r="D16" s="3"/>
      <c r="E16" s="3"/>
    </row>
    <row r="17" spans="1:5" ht="12.75">
      <c r="A17" s="1" t="s">
        <v>11</v>
      </c>
      <c r="B17" t="s">
        <v>20</v>
      </c>
      <c r="C17" s="3">
        <v>53263609.91</v>
      </c>
      <c r="D17" s="3"/>
      <c r="E17" s="3"/>
    </row>
    <row r="18" spans="1:5" ht="12.75">
      <c r="A18" s="1" t="s">
        <v>12</v>
      </c>
      <c r="B18" t="s">
        <v>13</v>
      </c>
      <c r="C18" s="3">
        <v>12105293.27</v>
      </c>
      <c r="D18" s="3"/>
      <c r="E18" s="3"/>
    </row>
    <row r="19" spans="1:5" ht="12.75">
      <c r="A19" s="1" t="s">
        <v>14</v>
      </c>
      <c r="B19" t="s">
        <v>15</v>
      </c>
      <c r="C19" s="3">
        <v>81928423.57</v>
      </c>
      <c r="D19" s="3"/>
      <c r="E19" s="3"/>
    </row>
    <row r="20" spans="1:5" ht="12.75">
      <c r="A20" s="1" t="s">
        <v>18</v>
      </c>
      <c r="B20" t="s">
        <v>19</v>
      </c>
      <c r="C20" s="3">
        <v>37860985.35</v>
      </c>
      <c r="D20" s="3"/>
      <c r="E20" s="3"/>
    </row>
    <row r="21" spans="1:5" ht="12.75">
      <c r="A21" s="2">
        <v>907</v>
      </c>
      <c r="B21" t="s">
        <v>21</v>
      </c>
      <c r="C21" s="3">
        <v>6763588.79</v>
      </c>
      <c r="D21" s="3"/>
      <c r="E21" s="3"/>
    </row>
    <row r="22" spans="1:5" ht="13.5" thickBot="1">
      <c r="A22" s="2">
        <v>911</v>
      </c>
      <c r="B22" t="s">
        <v>22</v>
      </c>
      <c r="C22" s="4">
        <v>1110620.1</v>
      </c>
      <c r="D22" s="3"/>
      <c r="E22" s="3"/>
    </row>
    <row r="23" spans="3:5" ht="12.75">
      <c r="C23" s="3"/>
      <c r="D23" s="3"/>
      <c r="E23" s="3"/>
    </row>
    <row r="24" spans="1:5" ht="13.5" thickBot="1">
      <c r="A24" s="136" t="s">
        <v>23</v>
      </c>
      <c r="B24" s="136"/>
      <c r="C24" s="136"/>
      <c r="D24" s="4">
        <f>SUM(C16:C22)</f>
        <v>448636142.6</v>
      </c>
      <c r="E24" s="3"/>
    </row>
    <row r="25" spans="3:5" ht="12.75">
      <c r="C25" s="3"/>
      <c r="D25" s="3"/>
      <c r="E25" s="3"/>
    </row>
    <row r="26" spans="1:5" ht="13.5" thickBot="1">
      <c r="A26" s="136" t="s">
        <v>24</v>
      </c>
      <c r="B26" s="136"/>
      <c r="C26" s="136"/>
      <c r="D26" s="5">
        <f>+D11-D24</f>
        <v>292028216.07000005</v>
      </c>
      <c r="E26" s="3"/>
    </row>
    <row r="27" ht="13.5" thickTop="1"/>
  </sheetData>
  <sheetProtection/>
  <mergeCells count="8">
    <mergeCell ref="A11:C11"/>
    <mergeCell ref="A14:C14"/>
    <mergeCell ref="A24:C24"/>
    <mergeCell ref="A26:C26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6.421875" style="0" customWidth="1"/>
    <col min="8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136"/>
      <c r="F2" s="136"/>
      <c r="G2" s="136"/>
      <c r="H2" s="136"/>
      <c r="I2" s="136"/>
    </row>
    <row r="3" spans="1:9" ht="12.75">
      <c r="A3" s="136" t="s">
        <v>109</v>
      </c>
      <c r="B3" s="136"/>
      <c r="C3" s="136"/>
      <c r="D3" s="136"/>
      <c r="E3" s="136"/>
      <c r="F3" s="136"/>
      <c r="G3" s="136"/>
      <c r="H3" s="136"/>
      <c r="I3" s="136"/>
    </row>
    <row r="5" spans="1:8" ht="12.75">
      <c r="A5" s="136" t="s">
        <v>115</v>
      </c>
      <c r="B5" s="136"/>
      <c r="C5" s="136"/>
      <c r="F5" s="136" t="s">
        <v>105</v>
      </c>
      <c r="G5" s="136"/>
      <c r="H5" s="136"/>
    </row>
    <row r="7" spans="1:6" ht="12.75">
      <c r="A7" s="7" t="s">
        <v>27</v>
      </c>
      <c r="F7" t="s">
        <v>81</v>
      </c>
    </row>
    <row r="9" spans="1:9" ht="12.75">
      <c r="A9" s="1" t="s">
        <v>29</v>
      </c>
      <c r="B9" t="s">
        <v>28</v>
      </c>
      <c r="C9" s="3">
        <v>1944072.19</v>
      </c>
      <c r="D9" s="3"/>
      <c r="E9" s="3"/>
      <c r="F9" s="16">
        <v>400</v>
      </c>
      <c r="G9" t="s">
        <v>114</v>
      </c>
      <c r="H9" s="3">
        <v>96628.7</v>
      </c>
      <c r="I9" s="3"/>
    </row>
    <row r="10" spans="1:9" ht="12.75">
      <c r="A10" s="1" t="s">
        <v>30</v>
      </c>
      <c r="B10" t="s">
        <v>31</v>
      </c>
      <c r="C10" s="3">
        <v>817274432.23</v>
      </c>
      <c r="D10" s="3"/>
      <c r="E10" s="3"/>
      <c r="F10" s="16" t="s">
        <v>82</v>
      </c>
      <c r="G10" t="s">
        <v>83</v>
      </c>
      <c r="H10" s="3">
        <v>270</v>
      </c>
      <c r="I10" s="3"/>
    </row>
    <row r="11" spans="1:9" ht="12.75">
      <c r="A11" s="1" t="s">
        <v>110</v>
      </c>
      <c r="B11" t="s">
        <v>111</v>
      </c>
      <c r="C11" s="3">
        <v>573000000</v>
      </c>
      <c r="D11" s="3"/>
      <c r="E11" s="3"/>
      <c r="F11" s="16" t="s">
        <v>84</v>
      </c>
      <c r="G11" t="s">
        <v>85</v>
      </c>
      <c r="H11" s="3">
        <v>65527914.54</v>
      </c>
      <c r="I11" s="3"/>
    </row>
    <row r="12" spans="1:9" ht="12.75">
      <c r="A12" s="1" t="s">
        <v>32</v>
      </c>
      <c r="B12" t="s">
        <v>33</v>
      </c>
      <c r="C12" s="3">
        <v>41804742.97</v>
      </c>
      <c r="D12" s="3"/>
      <c r="E12" s="3"/>
      <c r="F12" s="16" t="s">
        <v>86</v>
      </c>
      <c r="G12" t="s">
        <v>87</v>
      </c>
      <c r="H12" s="3">
        <v>48761702.2</v>
      </c>
      <c r="I12" s="3"/>
    </row>
    <row r="13" spans="1:9" ht="13.5" thickBot="1">
      <c r="A13" s="1" t="s">
        <v>34</v>
      </c>
      <c r="B13" t="s">
        <v>35</v>
      </c>
      <c r="C13" s="3">
        <v>-6345408.7</v>
      </c>
      <c r="D13" s="3"/>
      <c r="E13" s="3"/>
      <c r="F13" s="16" t="s">
        <v>88</v>
      </c>
      <c r="G13" t="s">
        <v>89</v>
      </c>
      <c r="H13" s="4">
        <v>573101.35</v>
      </c>
      <c r="I13" s="3"/>
    </row>
    <row r="14" spans="1:9" ht="12.75">
      <c r="A14" s="1" t="s">
        <v>36</v>
      </c>
      <c r="B14" t="s">
        <v>37</v>
      </c>
      <c r="C14" s="3">
        <v>12811964.15</v>
      </c>
      <c r="D14" s="3"/>
      <c r="E14" s="3"/>
      <c r="F14" s="16"/>
      <c r="H14" s="3"/>
      <c r="I14" s="3"/>
    </row>
    <row r="15" spans="1:9" ht="13.5" thickBot="1">
      <c r="A15" s="1" t="s">
        <v>38</v>
      </c>
      <c r="B15" t="s">
        <v>39</v>
      </c>
      <c r="C15" s="3">
        <v>17635428.1</v>
      </c>
      <c r="D15" s="3"/>
      <c r="E15" s="3"/>
      <c r="F15" s="17" t="s">
        <v>90</v>
      </c>
      <c r="H15" s="3"/>
      <c r="I15" s="4">
        <f>SUM(H9:H13)</f>
        <v>114959616.78999999</v>
      </c>
    </row>
    <row r="16" spans="1:9" ht="12.75">
      <c r="A16" s="1" t="s">
        <v>40</v>
      </c>
      <c r="B16" t="s">
        <v>41</v>
      </c>
      <c r="C16" s="3">
        <v>12903778.6</v>
      </c>
      <c r="D16" s="3"/>
      <c r="E16" s="3"/>
      <c r="F16" s="16"/>
      <c r="H16" s="3"/>
      <c r="I16" s="3"/>
    </row>
    <row r="17" spans="1:9" ht="12.75">
      <c r="A17" s="1" t="s">
        <v>42</v>
      </c>
      <c r="B17" t="s">
        <v>43</v>
      </c>
      <c r="C17" s="3">
        <v>4113502.4</v>
      </c>
      <c r="D17" s="3"/>
      <c r="E17" s="3"/>
      <c r="F17" s="143" t="s">
        <v>91</v>
      </c>
      <c r="G17" s="143"/>
      <c r="H17" s="143"/>
      <c r="I17" s="18">
        <f>+I15</f>
        <v>114959616.78999999</v>
      </c>
    </row>
    <row r="18" spans="1:9" ht="12.75">
      <c r="A18" s="1" t="s">
        <v>112</v>
      </c>
      <c r="B18" t="s">
        <v>113</v>
      </c>
      <c r="C18" s="3">
        <v>639197.39</v>
      </c>
      <c r="D18" s="3"/>
      <c r="E18" s="3"/>
      <c r="F18" s="16"/>
      <c r="H18" s="3"/>
      <c r="I18" s="3"/>
    </row>
    <row r="19" spans="1:9" ht="13.5" thickBot="1">
      <c r="A19" s="1" t="s">
        <v>44</v>
      </c>
      <c r="B19" t="s">
        <v>45</v>
      </c>
      <c r="C19" s="4">
        <v>13335447.75</v>
      </c>
      <c r="D19" s="3"/>
      <c r="E19" s="3"/>
      <c r="G19" s="7"/>
      <c r="H19" s="3"/>
      <c r="I19" s="3"/>
    </row>
    <row r="20" spans="1:9" ht="12.75">
      <c r="A20" s="1"/>
      <c r="C20" s="3"/>
      <c r="D20" s="3"/>
      <c r="E20" s="3"/>
      <c r="F20" s="143" t="s">
        <v>92</v>
      </c>
      <c r="G20" s="143"/>
      <c r="H20" s="143"/>
      <c r="I20" s="3"/>
    </row>
    <row r="21" spans="1:9" ht="12.75">
      <c r="A21" s="14" t="s">
        <v>46</v>
      </c>
      <c r="C21" s="3"/>
      <c r="D21" s="15">
        <f>SUM(C9:C19)</f>
        <v>1489117157.0800002</v>
      </c>
      <c r="E21" s="3"/>
      <c r="F21" s="16"/>
      <c r="H21" s="3"/>
      <c r="I21" s="3"/>
    </row>
    <row r="22" spans="1:9" ht="12.75">
      <c r="A22" s="1"/>
      <c r="C22" s="3"/>
      <c r="D22" s="3"/>
      <c r="E22" s="3"/>
      <c r="F22" s="16" t="s">
        <v>93</v>
      </c>
      <c r="G22" t="s">
        <v>94</v>
      </c>
      <c r="H22" s="3">
        <v>32679706.4</v>
      </c>
      <c r="I22" s="3"/>
    </row>
    <row r="23" spans="1:9" ht="12.75">
      <c r="A23" s="14" t="s">
        <v>47</v>
      </c>
      <c r="C23" s="3"/>
      <c r="D23" s="3"/>
      <c r="E23" s="3"/>
      <c r="F23" s="16" t="s">
        <v>95</v>
      </c>
      <c r="G23" t="s">
        <v>96</v>
      </c>
      <c r="H23" s="3">
        <v>1780413869.53</v>
      </c>
      <c r="I23" s="3"/>
    </row>
    <row r="24" spans="1:9" ht="12.75">
      <c r="A24" s="1"/>
      <c r="C24" s="3"/>
      <c r="D24" s="3"/>
      <c r="E24" s="3"/>
      <c r="F24" s="16" t="s">
        <v>97</v>
      </c>
      <c r="G24" t="s">
        <v>98</v>
      </c>
      <c r="H24" s="3">
        <v>748992.05</v>
      </c>
      <c r="I24" s="3"/>
    </row>
    <row r="25" spans="1:9" ht="12.75">
      <c r="A25" s="1" t="s">
        <v>48</v>
      </c>
      <c r="B25" t="s">
        <v>49</v>
      </c>
      <c r="C25" s="3">
        <v>887695.05</v>
      </c>
      <c r="D25" s="3"/>
      <c r="E25" s="3"/>
      <c r="F25" s="16" t="s">
        <v>99</v>
      </c>
      <c r="G25" t="s">
        <v>100</v>
      </c>
      <c r="H25" s="3">
        <v>193773485.3</v>
      </c>
      <c r="I25" s="3"/>
    </row>
    <row r="26" spans="1:8" ht="12.75">
      <c r="A26" s="1" t="s">
        <v>50</v>
      </c>
      <c r="B26" t="s">
        <v>51</v>
      </c>
      <c r="C26" s="3">
        <v>-662630.28</v>
      </c>
      <c r="D26" s="3"/>
      <c r="E26" s="3"/>
      <c r="F26" s="16" t="s">
        <v>101</v>
      </c>
      <c r="G26" t="s">
        <v>102</v>
      </c>
      <c r="H26" s="3">
        <v>292028216.07</v>
      </c>
    </row>
    <row r="27" spans="1:8" ht="13.5" thickBot="1">
      <c r="A27" s="1" t="s">
        <v>52</v>
      </c>
      <c r="B27" t="s">
        <v>54</v>
      </c>
      <c r="C27" s="3">
        <v>155515837.13</v>
      </c>
      <c r="D27" s="3"/>
      <c r="E27" s="3"/>
      <c r="F27" s="16" t="s">
        <v>103</v>
      </c>
      <c r="G27" t="s">
        <v>104</v>
      </c>
      <c r="H27" s="4">
        <f>951356.67+2906152.39</f>
        <v>3857509.06</v>
      </c>
    </row>
    <row r="28" spans="1:6" ht="12.75">
      <c r="A28" s="1" t="s">
        <v>53</v>
      </c>
      <c r="B28" t="s">
        <v>51</v>
      </c>
      <c r="C28" s="3">
        <v>-58637161.8</v>
      </c>
      <c r="D28" s="3"/>
      <c r="E28" s="3"/>
      <c r="F28" s="16"/>
    </row>
    <row r="29" spans="1:9" ht="13.5" thickBot="1">
      <c r="A29" s="1" t="s">
        <v>55</v>
      </c>
      <c r="B29" t="s">
        <v>56</v>
      </c>
      <c r="C29" s="3">
        <v>158234173.36</v>
      </c>
      <c r="D29" s="3"/>
      <c r="E29" s="3"/>
      <c r="F29" s="136" t="s">
        <v>106</v>
      </c>
      <c r="G29" s="136"/>
      <c r="H29" s="136"/>
      <c r="I29" s="19">
        <f>SUM(H22:H27)</f>
        <v>2303501778.41</v>
      </c>
    </row>
    <row r="30" spans="1:6" ht="12.75">
      <c r="A30" s="1" t="s">
        <v>57</v>
      </c>
      <c r="B30" t="s">
        <v>51</v>
      </c>
      <c r="C30" s="3">
        <v>-67695456.69</v>
      </c>
      <c r="D30" s="3"/>
      <c r="E30" s="3"/>
      <c r="F30" s="3"/>
    </row>
    <row r="31" spans="1:6" ht="12.75">
      <c r="A31" s="1" t="s">
        <v>58</v>
      </c>
      <c r="B31" t="s">
        <v>59</v>
      </c>
      <c r="C31" s="3">
        <v>76669697.2</v>
      </c>
      <c r="D31" s="3"/>
      <c r="E31" s="3"/>
      <c r="F31" s="3"/>
    </row>
    <row r="32" spans="1:9" ht="13.5" thickBot="1">
      <c r="A32" s="1" t="s">
        <v>60</v>
      </c>
      <c r="B32" t="s">
        <v>51</v>
      </c>
      <c r="C32" s="3">
        <v>-26831965.8</v>
      </c>
      <c r="D32" s="3"/>
      <c r="E32" s="3"/>
      <c r="F32" s="136" t="s">
        <v>107</v>
      </c>
      <c r="G32" s="136"/>
      <c r="H32" s="136"/>
      <c r="I32" s="13">
        <f>+I17+I29</f>
        <v>2418461395.2</v>
      </c>
    </row>
    <row r="33" spans="1:5" ht="13.5" thickTop="1">
      <c r="A33" s="1" t="s">
        <v>61</v>
      </c>
      <c r="B33" t="s">
        <v>62</v>
      </c>
      <c r="C33" s="3">
        <v>164280376.16</v>
      </c>
      <c r="D33" s="3"/>
      <c r="E33" s="3"/>
    </row>
    <row r="34" spans="1:9" ht="12.75">
      <c r="A34" s="1" t="s">
        <v>63</v>
      </c>
      <c r="B34" t="s">
        <v>51</v>
      </c>
      <c r="C34" s="3">
        <v>-34744193.38</v>
      </c>
      <c r="D34" s="3"/>
      <c r="E34" s="3"/>
      <c r="I34" s="8">
        <f>+D59-I32</f>
        <v>0</v>
      </c>
    </row>
    <row r="35" spans="1:6" ht="12.75">
      <c r="A35" s="1" t="s">
        <v>64</v>
      </c>
      <c r="B35" t="s">
        <v>65</v>
      </c>
      <c r="C35" s="3">
        <v>36158361.9</v>
      </c>
      <c r="D35" s="3"/>
      <c r="E35" s="3"/>
      <c r="F35" s="3"/>
    </row>
    <row r="36" spans="1:6" ht="12.75">
      <c r="A36" s="1" t="s">
        <v>66</v>
      </c>
      <c r="B36" t="s">
        <v>67</v>
      </c>
      <c r="C36" s="3">
        <v>146728449.82</v>
      </c>
      <c r="D36" s="3"/>
      <c r="E36" s="3"/>
      <c r="F36" s="3"/>
    </row>
    <row r="37" spans="1:6" ht="12.75">
      <c r="A37" s="1" t="s">
        <v>68</v>
      </c>
      <c r="B37" t="s">
        <v>51</v>
      </c>
      <c r="C37" s="3">
        <v>-37371667.05</v>
      </c>
      <c r="D37" s="3"/>
      <c r="E37" s="3"/>
      <c r="F37" s="3"/>
    </row>
    <row r="38" spans="1:6" ht="12.75">
      <c r="A38" s="2">
        <v>216</v>
      </c>
      <c r="B38" t="s">
        <v>69</v>
      </c>
      <c r="C38" s="3">
        <v>617137.92</v>
      </c>
      <c r="D38" s="3"/>
      <c r="E38" s="3"/>
      <c r="F38" s="3"/>
    </row>
    <row r="39" spans="1:6" ht="12.75">
      <c r="A39" s="2">
        <v>217</v>
      </c>
      <c r="B39" t="s">
        <v>51</v>
      </c>
      <c r="C39" s="3">
        <v>-198677.49</v>
      </c>
      <c r="D39" s="3"/>
      <c r="E39" s="3"/>
      <c r="F39" s="3"/>
    </row>
    <row r="40" spans="1:6" ht="12.75">
      <c r="A40" s="2">
        <v>218</v>
      </c>
      <c r="B40" t="s">
        <v>70</v>
      </c>
      <c r="C40" s="3">
        <v>516963573.62</v>
      </c>
      <c r="D40" s="3"/>
      <c r="E40" s="3"/>
      <c r="F40" s="3"/>
    </row>
    <row r="41" spans="1:6" ht="12.75">
      <c r="A41" s="2">
        <v>219</v>
      </c>
      <c r="B41" t="s">
        <v>51</v>
      </c>
      <c r="C41" s="3">
        <v>-331010182.48</v>
      </c>
      <c r="D41" s="3"/>
      <c r="E41" s="3"/>
      <c r="F41" s="3"/>
    </row>
    <row r="42" spans="1:6" ht="12.75">
      <c r="A42" s="2">
        <v>223</v>
      </c>
      <c r="B42" t="s">
        <v>71</v>
      </c>
      <c r="C42" s="3">
        <v>178163538.1</v>
      </c>
      <c r="D42" s="3"/>
      <c r="E42" s="3"/>
      <c r="F42" s="3"/>
    </row>
    <row r="43" spans="1:3" ht="12.75">
      <c r="A43" s="2">
        <v>224</v>
      </c>
      <c r="B43" t="s">
        <v>72</v>
      </c>
      <c r="C43" s="3">
        <v>12392918.43</v>
      </c>
    </row>
    <row r="44" spans="1:3" ht="13.5" thickBot="1">
      <c r="A44" s="2">
        <v>225</v>
      </c>
      <c r="B44" t="s">
        <v>51</v>
      </c>
      <c r="C44" s="4">
        <v>-1913440.87</v>
      </c>
    </row>
    <row r="45" spans="1:3" ht="12.75">
      <c r="A45" s="6"/>
      <c r="C45" s="9"/>
    </row>
    <row r="46" spans="1:4" ht="12.75">
      <c r="A46" s="10" t="s">
        <v>73</v>
      </c>
      <c r="D46" s="11">
        <f>SUM(C25:C44)</f>
        <v>887546382.85</v>
      </c>
    </row>
    <row r="47" ht="12.75">
      <c r="A47" s="2"/>
    </row>
    <row r="48" ht="12.75">
      <c r="A48" s="7" t="s">
        <v>74</v>
      </c>
    </row>
    <row r="50" spans="1:4" ht="12.75">
      <c r="A50" s="2">
        <v>302</v>
      </c>
      <c r="B50" t="s">
        <v>75</v>
      </c>
      <c r="C50" s="3">
        <v>4579586.88</v>
      </c>
      <c r="D50" s="3"/>
    </row>
    <row r="51" spans="1:4" ht="12.75">
      <c r="A51" s="2">
        <v>303</v>
      </c>
      <c r="B51" t="s">
        <v>51</v>
      </c>
      <c r="C51" s="3">
        <v>-2815469.78</v>
      </c>
      <c r="D51" s="3"/>
    </row>
    <row r="52" spans="1:4" ht="12.75">
      <c r="A52" s="2">
        <v>304</v>
      </c>
      <c r="B52" t="s">
        <v>76</v>
      </c>
      <c r="C52" s="3">
        <v>738503.2</v>
      </c>
      <c r="D52" s="3"/>
    </row>
    <row r="53" spans="1:4" ht="12.75">
      <c r="A53" s="2">
        <v>306</v>
      </c>
      <c r="B53" t="s">
        <v>77</v>
      </c>
      <c r="C53" s="3">
        <v>1106307</v>
      </c>
      <c r="D53" s="3"/>
    </row>
    <row r="54" spans="1:4" ht="12.75">
      <c r="A54" s="2">
        <v>307</v>
      </c>
      <c r="B54" t="s">
        <v>78</v>
      </c>
      <c r="C54" s="3">
        <v>13011787.47</v>
      </c>
      <c r="D54" s="3"/>
    </row>
    <row r="55" spans="1:4" ht="13.5" thickBot="1">
      <c r="A55" s="2">
        <v>308</v>
      </c>
      <c r="B55" t="s">
        <v>79</v>
      </c>
      <c r="C55" s="4">
        <v>25177140.5</v>
      </c>
      <c r="D55" s="3"/>
    </row>
    <row r="56" spans="3:4" ht="12.75">
      <c r="C56" s="3"/>
      <c r="D56" s="3"/>
    </row>
    <row r="57" spans="1:4" ht="13.5" thickBot="1">
      <c r="A57" s="7" t="s">
        <v>80</v>
      </c>
      <c r="C57" s="3"/>
      <c r="D57" s="12">
        <f>SUM(C50:C55)</f>
        <v>41797855.269999996</v>
      </c>
    </row>
    <row r="59" spans="1:4" ht="13.5" thickBot="1">
      <c r="A59" s="136" t="s">
        <v>117</v>
      </c>
      <c r="B59" s="136"/>
      <c r="C59" s="136"/>
      <c r="D59" s="13">
        <f>SUM(D21:D57)</f>
        <v>2418461395.2000003</v>
      </c>
    </row>
    <row r="60" ht="13.5" thickTop="1"/>
  </sheetData>
  <sheetProtection/>
  <mergeCells count="10">
    <mergeCell ref="A3:I3"/>
    <mergeCell ref="A1:I1"/>
    <mergeCell ref="A2:I2"/>
    <mergeCell ref="A59:C59"/>
    <mergeCell ref="A5:C5"/>
    <mergeCell ref="F5:H5"/>
    <mergeCell ref="F17:H17"/>
    <mergeCell ref="F20:H20"/>
    <mergeCell ref="F29:H29"/>
    <mergeCell ref="F32:H32"/>
  </mergeCells>
  <printOptions/>
  <pageMargins left="0.75" right="0.75" top="1" bottom="1" header="0" footer="0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6.140625" style="0" customWidth="1"/>
    <col min="2" max="2" width="29.8515625" style="0" customWidth="1"/>
    <col min="3" max="4" width="18.14062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2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5" ht="12.75">
      <c r="A7" s="1">
        <v>801</v>
      </c>
      <c r="B7" t="s">
        <v>120</v>
      </c>
      <c r="C7" s="3">
        <v>1917981613.49</v>
      </c>
      <c r="D7" s="3"/>
      <c r="E7" s="3"/>
    </row>
    <row r="8" spans="1:5" ht="12.75">
      <c r="A8" s="1">
        <v>803</v>
      </c>
      <c r="B8" t="s">
        <v>4</v>
      </c>
      <c r="C8" s="3">
        <v>88565103.05</v>
      </c>
      <c r="D8" s="3"/>
      <c r="E8" s="3"/>
    </row>
    <row r="9" spans="1:5" ht="12.75">
      <c r="A9" s="1">
        <v>804</v>
      </c>
      <c r="B9" t="s">
        <v>5</v>
      </c>
      <c r="C9" s="3">
        <v>5056733.14</v>
      </c>
      <c r="D9" s="3"/>
      <c r="E9" s="3"/>
    </row>
    <row r="10" spans="1:5" ht="13.5" thickBot="1">
      <c r="A10" s="1">
        <v>808</v>
      </c>
      <c r="B10" t="s">
        <v>6</v>
      </c>
      <c r="C10" s="4">
        <v>3057101.53</v>
      </c>
      <c r="D10" s="3"/>
      <c r="E10" s="3"/>
    </row>
    <row r="11" spans="1:5" ht="12.75">
      <c r="A11" s="1"/>
      <c r="C11" s="3"/>
      <c r="D11" s="3"/>
      <c r="E11" s="3"/>
    </row>
    <row r="12" spans="1:5" ht="12.75">
      <c r="A12" s="142" t="s">
        <v>7</v>
      </c>
      <c r="B12" s="142"/>
      <c r="C12" s="142"/>
      <c r="D12" s="3">
        <f>SUM(C7:C10)</f>
        <v>2014660551.21</v>
      </c>
      <c r="E12" s="3"/>
    </row>
    <row r="13" ht="12.75">
      <c r="A13" s="1"/>
    </row>
    <row r="14" ht="12.75">
      <c r="A14" s="1"/>
    </row>
    <row r="15" spans="1:3" ht="12.75">
      <c r="A15" s="142" t="s">
        <v>8</v>
      </c>
      <c r="B15" s="142"/>
      <c r="C15" s="142"/>
    </row>
    <row r="16" ht="12.75">
      <c r="A16" s="1"/>
    </row>
    <row r="17" spans="1:5" ht="12.75">
      <c r="A17" s="1" t="s">
        <v>9</v>
      </c>
      <c r="B17" t="s">
        <v>10</v>
      </c>
      <c r="C17" s="3">
        <v>956810870.58</v>
      </c>
      <c r="D17" s="3"/>
      <c r="E17" s="3"/>
    </row>
    <row r="18" spans="1:5" ht="12.75">
      <c r="A18" s="1" t="s">
        <v>11</v>
      </c>
      <c r="B18" t="s">
        <v>20</v>
      </c>
      <c r="C18" s="3">
        <v>226548107.69</v>
      </c>
      <c r="D18" s="3"/>
      <c r="E18" s="3"/>
    </row>
    <row r="19" spans="1:5" ht="12.75">
      <c r="A19" s="1" t="s">
        <v>12</v>
      </c>
      <c r="B19" t="s">
        <v>13</v>
      </c>
      <c r="C19" s="3">
        <v>40333283.81</v>
      </c>
      <c r="D19" s="3"/>
      <c r="E19" s="3"/>
    </row>
    <row r="20" spans="1:5" ht="12.75">
      <c r="A20" s="1" t="s">
        <v>14</v>
      </c>
      <c r="B20" t="s">
        <v>15</v>
      </c>
      <c r="C20" s="3">
        <v>304002448.96</v>
      </c>
      <c r="D20" s="3"/>
      <c r="E20" s="3"/>
    </row>
    <row r="21" spans="1:5" ht="12.75">
      <c r="A21" s="1" t="s">
        <v>16</v>
      </c>
      <c r="B21" t="s">
        <v>17</v>
      </c>
      <c r="C21" s="3">
        <v>25802.67</v>
      </c>
      <c r="D21" s="3"/>
      <c r="E21" s="3"/>
    </row>
    <row r="22" spans="1:5" ht="12.75">
      <c r="A22" s="1" t="s">
        <v>18</v>
      </c>
      <c r="B22" t="s">
        <v>19</v>
      </c>
      <c r="C22" s="3">
        <v>140323833.9</v>
      </c>
      <c r="D22" s="3"/>
      <c r="E22" s="3"/>
    </row>
    <row r="23" spans="1:5" ht="12.75">
      <c r="A23" s="2">
        <v>907</v>
      </c>
      <c r="B23" t="s">
        <v>21</v>
      </c>
      <c r="C23" s="3">
        <v>10052555.65</v>
      </c>
      <c r="D23" s="3"/>
      <c r="E23" s="3"/>
    </row>
    <row r="24" spans="1:5" ht="13.5" thickBot="1">
      <c r="A24" s="2">
        <v>911</v>
      </c>
      <c r="B24" t="s">
        <v>22</v>
      </c>
      <c r="C24" s="4">
        <v>1421260.4</v>
      </c>
      <c r="D24" s="3"/>
      <c r="E24" s="3"/>
    </row>
    <row r="25" spans="3:5" ht="12.75">
      <c r="C25" s="3"/>
      <c r="D25" s="3"/>
      <c r="E25" s="3"/>
    </row>
    <row r="26" spans="1:5" ht="13.5" thickBot="1">
      <c r="A26" s="136" t="s">
        <v>23</v>
      </c>
      <c r="B26" s="136"/>
      <c r="C26" s="136"/>
      <c r="D26" s="4">
        <f>SUM(C17:C24)</f>
        <v>1679518163.6600003</v>
      </c>
      <c r="E26" s="3"/>
    </row>
    <row r="27" spans="3:5" ht="12.75">
      <c r="C27" s="3"/>
      <c r="D27" s="3"/>
      <c r="E27" s="3"/>
    </row>
    <row r="28" spans="1:5" ht="13.5" thickBot="1">
      <c r="A28" s="136" t="s">
        <v>24</v>
      </c>
      <c r="B28" s="136"/>
      <c r="C28" s="136"/>
      <c r="D28" s="5">
        <f>+D12-D26</f>
        <v>335142387.5499997</v>
      </c>
      <c r="E28" s="3"/>
    </row>
    <row r="29" ht="13.5" thickTop="1"/>
  </sheetData>
  <sheetProtection/>
  <mergeCells count="8">
    <mergeCell ref="A26:C26"/>
    <mergeCell ref="A28:C28"/>
    <mergeCell ref="A5:C5"/>
    <mergeCell ref="A15:C15"/>
    <mergeCell ref="A1:D1"/>
    <mergeCell ref="A2:D2"/>
    <mergeCell ref="A3:D3"/>
    <mergeCell ref="A12:C12"/>
  </mergeCells>
  <printOptions/>
  <pageMargins left="0.75" right="0.75" top="1" bottom="1" header="0" footer="0"/>
  <pageSetup horizontalDpi="300" verticalDpi="300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D1">
      <selection activeCell="D5" sqref="D5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6.421875" style="0" customWidth="1"/>
    <col min="8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136"/>
      <c r="F2" s="136"/>
      <c r="G2" s="136"/>
      <c r="H2" s="136"/>
      <c r="I2" s="136"/>
    </row>
    <row r="3" spans="1:9" ht="12.75">
      <c r="A3" s="136" t="s">
        <v>26</v>
      </c>
      <c r="B3" s="136"/>
      <c r="C3" s="136"/>
      <c r="D3" s="136"/>
      <c r="E3" s="136"/>
      <c r="F3" s="136"/>
      <c r="G3" s="136"/>
      <c r="H3" s="136"/>
      <c r="I3" s="136"/>
    </row>
    <row r="5" spans="1:8" ht="12.75">
      <c r="A5" s="136" t="s">
        <v>115</v>
      </c>
      <c r="B5" s="136"/>
      <c r="C5" s="136"/>
      <c r="F5" s="136" t="s">
        <v>105</v>
      </c>
      <c r="G5" s="136"/>
      <c r="H5" s="136"/>
    </row>
    <row r="7" spans="1:6" ht="12.75">
      <c r="A7" s="7" t="s">
        <v>27</v>
      </c>
      <c r="F7" t="s">
        <v>81</v>
      </c>
    </row>
    <row r="9" spans="1:9" ht="12.75">
      <c r="A9" s="1" t="s">
        <v>29</v>
      </c>
      <c r="B9" t="s">
        <v>28</v>
      </c>
      <c r="C9" s="3">
        <v>1155889.69</v>
      </c>
      <c r="D9" s="3"/>
      <c r="E9" s="3"/>
      <c r="F9" s="16">
        <v>400</v>
      </c>
      <c r="G9" t="s">
        <v>114</v>
      </c>
      <c r="H9" s="3">
        <v>10824697.2</v>
      </c>
      <c r="I9" s="3"/>
    </row>
    <row r="10" spans="1:9" ht="12.75">
      <c r="A10" s="1" t="s">
        <v>30</v>
      </c>
      <c r="B10" t="s">
        <v>31</v>
      </c>
      <c r="C10" s="3">
        <v>1201364079.38</v>
      </c>
      <c r="D10" s="3"/>
      <c r="E10" s="3"/>
      <c r="F10" s="16" t="s">
        <v>82</v>
      </c>
      <c r="G10" t="s">
        <v>83</v>
      </c>
      <c r="H10" s="3">
        <v>4573158.85</v>
      </c>
      <c r="I10" s="3"/>
    </row>
    <row r="11" spans="1:9" ht="12.75">
      <c r="A11" s="1" t="s">
        <v>32</v>
      </c>
      <c r="B11" t="s">
        <v>33</v>
      </c>
      <c r="C11" s="3">
        <v>87168992.97</v>
      </c>
      <c r="D11" s="3"/>
      <c r="E11" s="3"/>
      <c r="F11" s="16" t="s">
        <v>84</v>
      </c>
      <c r="G11" t="s">
        <v>85</v>
      </c>
      <c r="H11" s="3">
        <v>161069092.51</v>
      </c>
      <c r="I11" s="3"/>
    </row>
    <row r="12" spans="1:9" ht="12.75">
      <c r="A12" s="1" t="s">
        <v>34</v>
      </c>
      <c r="B12" t="s">
        <v>35</v>
      </c>
      <c r="C12" s="3">
        <v>-5234788.6</v>
      </c>
      <c r="D12" s="3"/>
      <c r="E12" s="3"/>
      <c r="F12" s="16" t="s">
        <v>86</v>
      </c>
      <c r="G12" t="s">
        <v>87</v>
      </c>
      <c r="H12" s="3">
        <v>97185885.95</v>
      </c>
      <c r="I12" s="3"/>
    </row>
    <row r="13" spans="1:9" ht="13.5" thickBot="1">
      <c r="A13" s="1" t="s">
        <v>36</v>
      </c>
      <c r="B13" t="s">
        <v>37</v>
      </c>
      <c r="C13" s="3">
        <v>1145887.8</v>
      </c>
      <c r="D13" s="3"/>
      <c r="E13" s="3"/>
      <c r="F13" s="16" t="s">
        <v>88</v>
      </c>
      <c r="G13" t="s">
        <v>89</v>
      </c>
      <c r="H13" s="4">
        <v>44448277.35</v>
      </c>
      <c r="I13" s="3"/>
    </row>
    <row r="14" spans="1:9" ht="12.75">
      <c r="A14" s="1" t="s">
        <v>38</v>
      </c>
      <c r="B14" t="s">
        <v>39</v>
      </c>
      <c r="C14" s="3">
        <v>22670856.2</v>
      </c>
      <c r="D14" s="3"/>
      <c r="E14" s="3"/>
      <c r="F14" s="16"/>
      <c r="H14" s="3"/>
      <c r="I14" s="3"/>
    </row>
    <row r="15" spans="1:9" ht="13.5" thickBot="1">
      <c r="A15" s="1" t="s">
        <v>40</v>
      </c>
      <c r="B15" t="s">
        <v>41</v>
      </c>
      <c r="C15" s="3">
        <v>13815745.29</v>
      </c>
      <c r="D15" s="3"/>
      <c r="E15" s="3"/>
      <c r="F15" s="17" t="s">
        <v>90</v>
      </c>
      <c r="H15" s="3"/>
      <c r="I15" s="4">
        <f>SUM(H9:H13)</f>
        <v>318101111.86</v>
      </c>
    </row>
    <row r="16" spans="1:9" ht="12.75">
      <c r="A16" s="1" t="s">
        <v>42</v>
      </c>
      <c r="B16" t="s">
        <v>43</v>
      </c>
      <c r="C16" s="3">
        <v>16648593.4</v>
      </c>
      <c r="D16" s="3"/>
      <c r="E16" s="3"/>
      <c r="F16" s="16"/>
      <c r="H16" s="3"/>
      <c r="I16" s="3"/>
    </row>
    <row r="17" spans="1:9" ht="13.5" thickBot="1">
      <c r="A17" s="1" t="s">
        <v>44</v>
      </c>
      <c r="B17" t="s">
        <v>45</v>
      </c>
      <c r="C17" s="4">
        <v>12129387.58</v>
      </c>
      <c r="D17" s="3"/>
      <c r="E17" s="3"/>
      <c r="F17" s="143" t="s">
        <v>91</v>
      </c>
      <c r="G17" s="143"/>
      <c r="H17" s="143"/>
      <c r="I17" s="18">
        <f>+I15</f>
        <v>318101111.86</v>
      </c>
    </row>
    <row r="18" spans="1:9" ht="12.75">
      <c r="A18" s="1"/>
      <c r="C18" s="3"/>
      <c r="D18" s="3"/>
      <c r="E18" s="3"/>
      <c r="F18" s="16"/>
      <c r="H18" s="3"/>
      <c r="I18" s="3"/>
    </row>
    <row r="19" spans="1:9" ht="12.75">
      <c r="A19" s="14" t="s">
        <v>46</v>
      </c>
      <c r="C19" s="3"/>
      <c r="D19" s="15">
        <f>SUM(C9:C17)</f>
        <v>1350864643.7100003</v>
      </c>
      <c r="E19" s="3"/>
      <c r="G19" s="7"/>
      <c r="H19" s="3"/>
      <c r="I19" s="3"/>
    </row>
    <row r="20" spans="1:9" ht="12.75">
      <c r="A20" s="1"/>
      <c r="C20" s="3"/>
      <c r="D20" s="3"/>
      <c r="E20" s="3"/>
      <c r="F20" s="143" t="s">
        <v>92</v>
      </c>
      <c r="G20" s="143"/>
      <c r="H20" s="143"/>
      <c r="I20" s="3"/>
    </row>
    <row r="21" spans="1:9" ht="12.75">
      <c r="A21" s="14" t="s">
        <v>47</v>
      </c>
      <c r="C21" s="3"/>
      <c r="D21" s="3"/>
      <c r="E21" s="3"/>
      <c r="F21" s="16"/>
      <c r="H21" s="3"/>
      <c r="I21" s="3"/>
    </row>
    <row r="22" spans="1:9" ht="12.75">
      <c r="A22" s="1"/>
      <c r="C22" s="3"/>
      <c r="D22" s="3"/>
      <c r="E22" s="3"/>
      <c r="F22" s="16" t="s">
        <v>93</v>
      </c>
      <c r="G22" t="s">
        <v>94</v>
      </c>
      <c r="H22" s="3">
        <v>33370600</v>
      </c>
      <c r="I22" s="3"/>
    </row>
    <row r="23" spans="1:9" ht="12.75">
      <c r="A23" s="1" t="s">
        <v>48</v>
      </c>
      <c r="B23" t="s">
        <v>49</v>
      </c>
      <c r="C23" s="3">
        <v>889349.05</v>
      </c>
      <c r="D23" s="3"/>
      <c r="E23" s="3"/>
      <c r="F23" s="16" t="s">
        <v>95</v>
      </c>
      <c r="G23" t="s">
        <v>96</v>
      </c>
      <c r="H23" s="3">
        <v>1399791997.07</v>
      </c>
      <c r="I23" s="3"/>
    </row>
    <row r="24" spans="1:9" ht="12.75">
      <c r="A24" s="1" t="s">
        <v>50</v>
      </c>
      <c r="B24" t="s">
        <v>51</v>
      </c>
      <c r="C24" s="3">
        <v>-647650.71</v>
      </c>
      <c r="D24" s="3"/>
      <c r="E24" s="3"/>
      <c r="F24" s="16" t="s">
        <v>97</v>
      </c>
      <c r="G24" t="s">
        <v>98</v>
      </c>
      <c r="H24" s="3">
        <v>748992.05</v>
      </c>
      <c r="I24" s="3"/>
    </row>
    <row r="25" spans="1:9" ht="12.75">
      <c r="A25" s="1" t="s">
        <v>52</v>
      </c>
      <c r="B25" t="s">
        <v>54</v>
      </c>
      <c r="C25" s="3">
        <v>157213818.93</v>
      </c>
      <c r="D25" s="3"/>
      <c r="E25" s="3"/>
      <c r="F25" s="16" t="s">
        <v>99</v>
      </c>
      <c r="G25" t="s">
        <v>100</v>
      </c>
      <c r="H25" s="3">
        <v>193773485.3</v>
      </c>
      <c r="I25" s="3"/>
    </row>
    <row r="26" spans="1:8" ht="12.75">
      <c r="A26" s="1" t="s">
        <v>53</v>
      </c>
      <c r="B26" t="s">
        <v>51</v>
      </c>
      <c r="C26" s="3">
        <v>-56041457.5</v>
      </c>
      <c r="D26" s="3"/>
      <c r="E26" s="3"/>
      <c r="F26" s="16" t="s">
        <v>101</v>
      </c>
      <c r="G26" t="s">
        <v>102</v>
      </c>
      <c r="H26" s="3">
        <v>335142387.55</v>
      </c>
    </row>
    <row r="27" spans="1:8" ht="13.5" thickBot="1">
      <c r="A27" s="1" t="s">
        <v>55</v>
      </c>
      <c r="B27" t="s">
        <v>56</v>
      </c>
      <c r="C27" s="3">
        <v>202723993.59</v>
      </c>
      <c r="D27" s="3"/>
      <c r="E27" s="3"/>
      <c r="F27" s="16" t="s">
        <v>103</v>
      </c>
      <c r="G27" t="s">
        <v>104</v>
      </c>
      <c r="H27" s="4">
        <v>44788591.31</v>
      </c>
    </row>
    <row r="28" spans="1:6" ht="12.75">
      <c r="A28" s="1" t="s">
        <v>57</v>
      </c>
      <c r="B28" t="s">
        <v>51</v>
      </c>
      <c r="C28" s="3">
        <v>-102011061.95</v>
      </c>
      <c r="D28" s="3"/>
      <c r="E28" s="3"/>
      <c r="F28" s="16"/>
    </row>
    <row r="29" spans="1:9" ht="13.5" thickBot="1">
      <c r="A29" s="1" t="s">
        <v>58</v>
      </c>
      <c r="B29" t="s">
        <v>59</v>
      </c>
      <c r="C29" s="3">
        <v>76707656.35</v>
      </c>
      <c r="D29" s="3"/>
      <c r="E29" s="3"/>
      <c r="F29" s="136" t="s">
        <v>106</v>
      </c>
      <c r="G29" s="136"/>
      <c r="H29" s="136"/>
      <c r="I29" s="19">
        <f>SUM(H22:H27)</f>
        <v>2007616053.2799997</v>
      </c>
    </row>
    <row r="30" spans="1:6" ht="12.75">
      <c r="A30" s="1" t="s">
        <v>60</v>
      </c>
      <c r="B30" t="s">
        <v>51</v>
      </c>
      <c r="C30" s="3">
        <v>-25245673.56</v>
      </c>
      <c r="D30" s="3"/>
      <c r="E30" s="3"/>
      <c r="F30" s="3"/>
    </row>
    <row r="31" spans="1:6" ht="12.75">
      <c r="A31" s="1" t="s">
        <v>61</v>
      </c>
      <c r="B31" t="s">
        <v>62</v>
      </c>
      <c r="C31" s="3">
        <v>164280376.16</v>
      </c>
      <c r="D31" s="3"/>
      <c r="E31" s="3"/>
      <c r="F31" s="3"/>
    </row>
    <row r="32" spans="1:9" ht="13.5" thickBot="1">
      <c r="A32" s="1" t="s">
        <v>63</v>
      </c>
      <c r="B32" t="s">
        <v>51</v>
      </c>
      <c r="C32" s="3">
        <v>-33960575.14</v>
      </c>
      <c r="D32" s="3"/>
      <c r="E32" s="3"/>
      <c r="F32" s="15"/>
      <c r="G32" s="7" t="s">
        <v>107</v>
      </c>
      <c r="H32" s="7"/>
      <c r="I32" s="13">
        <f>+I17+I29</f>
        <v>2325717165.14</v>
      </c>
    </row>
    <row r="33" spans="1:6" ht="13.5" thickTop="1">
      <c r="A33" s="1" t="s">
        <v>64</v>
      </c>
      <c r="B33" t="s">
        <v>65</v>
      </c>
      <c r="C33" s="3">
        <v>36158361.9</v>
      </c>
      <c r="D33" s="3"/>
      <c r="E33" s="3"/>
      <c r="F33" s="3"/>
    </row>
    <row r="34" spans="1:9" ht="12.75">
      <c r="A34" s="1" t="s">
        <v>66</v>
      </c>
      <c r="B34" t="s">
        <v>67</v>
      </c>
      <c r="C34" s="3">
        <v>146981449.82</v>
      </c>
      <c r="D34" s="3"/>
      <c r="E34" s="3"/>
      <c r="F34" s="3"/>
      <c r="I34" s="8">
        <f>+D57-I32</f>
        <v>0</v>
      </c>
    </row>
    <row r="35" spans="1:6" ht="12.75">
      <c r="A35" s="1" t="s">
        <v>68</v>
      </c>
      <c r="B35" t="s">
        <v>51</v>
      </c>
      <c r="C35" s="3">
        <v>-35741017.86</v>
      </c>
      <c r="D35" s="3"/>
      <c r="E35" s="3"/>
      <c r="F35" s="3"/>
    </row>
    <row r="36" spans="1:6" ht="12.75">
      <c r="A36" s="2">
        <v>216</v>
      </c>
      <c r="B36" t="s">
        <v>69</v>
      </c>
      <c r="C36" s="3">
        <v>657758.07</v>
      </c>
      <c r="D36" s="3"/>
      <c r="E36" s="3"/>
      <c r="F36" s="3"/>
    </row>
    <row r="37" spans="1:6" ht="12.75">
      <c r="A37" s="2">
        <v>217</v>
      </c>
      <c r="B37" t="s">
        <v>51</v>
      </c>
      <c r="C37" s="3">
        <v>-221507.49</v>
      </c>
      <c r="D37" s="3"/>
      <c r="E37" s="3"/>
      <c r="F37" s="3"/>
    </row>
    <row r="38" spans="1:6" ht="12.75">
      <c r="A38" s="2">
        <v>218</v>
      </c>
      <c r="B38" t="s">
        <v>70</v>
      </c>
      <c r="C38" s="3">
        <v>523326337.04</v>
      </c>
      <c r="D38" s="3"/>
      <c r="E38" s="3"/>
      <c r="F38" s="3"/>
    </row>
    <row r="39" spans="1:6" ht="12.75">
      <c r="A39" s="2">
        <v>219</v>
      </c>
      <c r="B39" t="s">
        <v>51</v>
      </c>
      <c r="C39" s="3">
        <v>-312816866.21</v>
      </c>
      <c r="D39" s="3"/>
      <c r="E39" s="3"/>
      <c r="F39" s="3"/>
    </row>
    <row r="40" spans="1:6" ht="12.75">
      <c r="A40" s="2">
        <v>223</v>
      </c>
      <c r="B40" t="s">
        <v>71</v>
      </c>
      <c r="C40" s="3">
        <v>178163538.1</v>
      </c>
      <c r="D40" s="3"/>
      <c r="E40" s="3"/>
      <c r="F40" s="3"/>
    </row>
    <row r="41" spans="1:3" ht="12.75">
      <c r="A41" s="2">
        <v>224</v>
      </c>
      <c r="B41" t="s">
        <v>72</v>
      </c>
      <c r="C41" s="3">
        <v>12392918.43</v>
      </c>
    </row>
    <row r="42" spans="1:3" ht="13.5" thickBot="1">
      <c r="A42" s="2">
        <v>225</v>
      </c>
      <c r="B42" t="s">
        <v>51</v>
      </c>
      <c r="C42" s="4">
        <v>-880697.68</v>
      </c>
    </row>
    <row r="43" spans="1:3" ht="12.75">
      <c r="A43" s="6"/>
      <c r="C43" s="9"/>
    </row>
    <row r="44" spans="1:4" ht="12.75">
      <c r="A44" s="10" t="s">
        <v>73</v>
      </c>
      <c r="D44" s="11">
        <f>SUM(C23:C42)</f>
        <v>931929049.34</v>
      </c>
    </row>
    <row r="45" ht="12.75">
      <c r="A45" s="2"/>
    </row>
    <row r="46" ht="12.75">
      <c r="A46" s="7" t="s">
        <v>74</v>
      </c>
    </row>
    <row r="48" spans="1:4" ht="12.75">
      <c r="A48" s="2">
        <v>302</v>
      </c>
      <c r="B48" t="s">
        <v>75</v>
      </c>
      <c r="C48" s="3">
        <v>4550586.88</v>
      </c>
      <c r="D48" s="3"/>
    </row>
    <row r="49" spans="1:4" ht="12.75">
      <c r="A49" s="2">
        <v>303</v>
      </c>
      <c r="B49" t="s">
        <v>51</v>
      </c>
      <c r="C49" s="3">
        <v>-2660854.56</v>
      </c>
      <c r="D49" s="3"/>
    </row>
    <row r="50" spans="1:4" ht="12.75">
      <c r="A50" s="2">
        <v>304</v>
      </c>
      <c r="B50" t="s">
        <v>76</v>
      </c>
      <c r="C50" s="3">
        <v>738503.2</v>
      </c>
      <c r="D50" s="3"/>
    </row>
    <row r="51" spans="1:4" ht="12.75">
      <c r="A51" s="2">
        <v>306</v>
      </c>
      <c r="B51" t="s">
        <v>77</v>
      </c>
      <c r="C51" s="3">
        <v>1106307</v>
      </c>
      <c r="D51" s="3"/>
    </row>
    <row r="52" spans="1:4" ht="12.75">
      <c r="A52" s="2">
        <v>307</v>
      </c>
      <c r="B52" t="s">
        <v>78</v>
      </c>
      <c r="C52" s="3">
        <v>14011789.07</v>
      </c>
      <c r="D52" s="3"/>
    </row>
    <row r="53" spans="1:4" ht="13.5" thickBot="1">
      <c r="A53" s="2">
        <v>308</v>
      </c>
      <c r="B53" t="s">
        <v>79</v>
      </c>
      <c r="C53" s="4">
        <v>25177140.5</v>
      </c>
      <c r="D53" s="3"/>
    </row>
    <row r="54" spans="3:4" ht="12.75">
      <c r="C54" s="3"/>
      <c r="D54" s="3"/>
    </row>
    <row r="55" spans="1:4" ht="13.5" thickBot="1">
      <c r="A55" s="7" t="s">
        <v>80</v>
      </c>
      <c r="C55" s="3"/>
      <c r="D55" s="12">
        <f>SUM(C48:C53)</f>
        <v>42923472.09</v>
      </c>
    </row>
    <row r="57" spans="1:4" ht="13.5" thickBot="1">
      <c r="A57" s="136" t="s">
        <v>116</v>
      </c>
      <c r="B57" s="136"/>
      <c r="C57" s="136"/>
      <c r="D57" s="13">
        <f>SUM(D19:D55)</f>
        <v>2325717165.1400003</v>
      </c>
    </row>
    <row r="58" ht="13.5" thickTop="1"/>
  </sheetData>
  <sheetProtection/>
  <mergeCells count="9">
    <mergeCell ref="A1:I1"/>
    <mergeCell ref="A2:I2"/>
    <mergeCell ref="A3:I3"/>
    <mergeCell ref="A57:C57"/>
    <mergeCell ref="A5:C5"/>
    <mergeCell ref="F29:H29"/>
    <mergeCell ref="F20:H20"/>
    <mergeCell ref="F5:H5"/>
    <mergeCell ref="F17:H17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31">
      <selection activeCell="B22" sqref="B22"/>
    </sheetView>
  </sheetViews>
  <sheetFormatPr defaultColWidth="11.421875" defaultRowHeight="12.75"/>
  <cols>
    <col min="2" max="2" width="55.57421875" style="0" customWidth="1"/>
    <col min="3" max="3" width="16.57421875" style="0" bestFit="1" customWidth="1"/>
    <col min="4" max="4" width="17.57421875" style="0" bestFit="1" customWidth="1"/>
    <col min="7" max="7" width="44.7109375" style="0" customWidth="1"/>
    <col min="8" max="8" width="16.57421875" style="0" bestFit="1" customWidth="1"/>
    <col min="9" max="9" width="21.8515625" style="0" bestFit="1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283</v>
      </c>
      <c r="B2" s="136"/>
      <c r="C2" s="136"/>
      <c r="D2" s="136"/>
      <c r="E2" s="24"/>
      <c r="F2" s="136" t="s">
        <v>283</v>
      </c>
      <c r="G2" s="136"/>
      <c r="H2" s="136"/>
      <c r="I2" s="136"/>
    </row>
    <row r="3" spans="1:9" ht="12.75">
      <c r="A3" s="136" t="s">
        <v>290</v>
      </c>
      <c r="B3" s="136"/>
      <c r="C3" s="136"/>
      <c r="D3" s="136"/>
      <c r="E3" s="24"/>
      <c r="F3" s="136" t="s">
        <v>292</v>
      </c>
      <c r="G3" s="136"/>
      <c r="H3" s="136"/>
      <c r="I3" s="136"/>
    </row>
    <row r="5" spans="1:9" ht="12.75">
      <c r="A5" s="139" t="s">
        <v>274</v>
      </c>
      <c r="B5" s="139"/>
      <c r="C5" s="139"/>
      <c r="D5" s="139"/>
      <c r="E5" s="59"/>
      <c r="F5" s="139" t="s">
        <v>278</v>
      </c>
      <c r="G5" s="139"/>
      <c r="H5" s="139"/>
      <c r="I5" s="139"/>
    </row>
    <row r="8" spans="2:7" ht="12.75">
      <c r="B8" s="7" t="s">
        <v>27</v>
      </c>
      <c r="C8" s="43"/>
      <c r="G8" s="7" t="s">
        <v>217</v>
      </c>
    </row>
    <row r="9" spans="1:9" ht="12.75">
      <c r="A9" s="2">
        <v>101</v>
      </c>
      <c r="B9" s="55" t="s">
        <v>28</v>
      </c>
      <c r="C9" s="43">
        <v>5414742.18</v>
      </c>
      <c r="F9" s="2">
        <v>400</v>
      </c>
      <c r="G9" s="55" t="s">
        <v>218</v>
      </c>
      <c r="H9" s="43">
        <v>1340622.38</v>
      </c>
      <c r="I9" s="43"/>
    </row>
    <row r="10" spans="1:9" ht="12.75">
      <c r="A10" s="2">
        <v>102</v>
      </c>
      <c r="B10" s="55" t="s">
        <v>31</v>
      </c>
      <c r="C10" s="43">
        <v>1344351775.81</v>
      </c>
      <c r="F10" s="2">
        <v>402</v>
      </c>
      <c r="G10" s="55" t="s">
        <v>187</v>
      </c>
      <c r="H10" s="43">
        <v>10965621.67</v>
      </c>
      <c r="I10" s="43"/>
    </row>
    <row r="11" spans="1:9" ht="12.75">
      <c r="A11" s="2">
        <v>103</v>
      </c>
      <c r="B11" s="55" t="s">
        <v>199</v>
      </c>
      <c r="C11" s="43">
        <v>9564915030.59</v>
      </c>
      <c r="F11" s="2">
        <v>403</v>
      </c>
      <c r="G11" s="55" t="s">
        <v>188</v>
      </c>
      <c r="H11" s="43">
        <v>213447101.71</v>
      </c>
      <c r="I11" s="43"/>
    </row>
    <row r="12" spans="1:9" ht="12.75">
      <c r="A12" s="2">
        <v>104</v>
      </c>
      <c r="B12" s="55" t="s">
        <v>33</v>
      </c>
      <c r="C12" s="43">
        <v>137692889.69</v>
      </c>
      <c r="F12" s="2">
        <v>405</v>
      </c>
      <c r="G12" s="55" t="s">
        <v>219</v>
      </c>
      <c r="H12" s="43">
        <v>216001536.38</v>
      </c>
      <c r="I12" s="43"/>
    </row>
    <row r="13" spans="1:9" ht="12.75">
      <c r="A13" s="2">
        <v>105</v>
      </c>
      <c r="B13" s="55" t="s">
        <v>35</v>
      </c>
      <c r="C13" s="43">
        <v>70040273.47</v>
      </c>
      <c r="F13" s="2">
        <v>406</v>
      </c>
      <c r="G13" s="55" t="s">
        <v>89</v>
      </c>
      <c r="H13" s="43">
        <v>634502619.5</v>
      </c>
      <c r="I13" s="43"/>
    </row>
    <row r="14" spans="1:9" ht="13.5" thickBot="1">
      <c r="A14" s="2">
        <v>106</v>
      </c>
      <c r="B14" s="55" t="s">
        <v>37</v>
      </c>
      <c r="C14" s="43">
        <v>310485881.57</v>
      </c>
      <c r="F14" s="2">
        <v>408</v>
      </c>
      <c r="G14" s="55" t="s">
        <v>220</v>
      </c>
      <c r="H14" s="57">
        <v>191666494.22</v>
      </c>
      <c r="I14" s="43"/>
    </row>
    <row r="15" spans="1:9" ht="12.75">
      <c r="A15" s="2">
        <v>107</v>
      </c>
      <c r="B15" s="55" t="s">
        <v>39</v>
      </c>
      <c r="C15" s="43">
        <v>39950806.89</v>
      </c>
      <c r="H15" s="43"/>
      <c r="I15" s="43"/>
    </row>
    <row r="16" spans="1:9" ht="12.75">
      <c r="A16" s="2">
        <v>108</v>
      </c>
      <c r="B16" s="55" t="s">
        <v>200</v>
      </c>
      <c r="C16" s="43">
        <v>77457687.05</v>
      </c>
      <c r="G16" s="7" t="s">
        <v>279</v>
      </c>
      <c r="H16" s="58"/>
      <c r="I16" s="58">
        <v>1267923995.86</v>
      </c>
    </row>
    <row r="17" spans="1:3" ht="12.75">
      <c r="A17" s="2">
        <v>110</v>
      </c>
      <c r="B17" s="55" t="s">
        <v>43</v>
      </c>
      <c r="C17" s="43">
        <v>189206200.93</v>
      </c>
    </row>
    <row r="18" spans="1:9" ht="12.75">
      <c r="A18" s="2">
        <v>112</v>
      </c>
      <c r="B18" s="55" t="s">
        <v>201</v>
      </c>
      <c r="C18" s="43">
        <v>1457458.2</v>
      </c>
      <c r="G18" s="58" t="s">
        <v>221</v>
      </c>
      <c r="H18" s="43"/>
      <c r="I18" s="43"/>
    </row>
    <row r="19" spans="1:11" ht="12.75">
      <c r="A19" s="2">
        <v>114</v>
      </c>
      <c r="B19" s="55" t="s">
        <v>202</v>
      </c>
      <c r="C19" s="43">
        <v>1213620.85</v>
      </c>
      <c r="G19" s="43"/>
      <c r="H19" s="43"/>
      <c r="I19" s="43"/>
      <c r="J19" s="43"/>
      <c r="K19" s="43"/>
    </row>
    <row r="20" spans="1:11" ht="12.75">
      <c r="A20" s="2">
        <v>115</v>
      </c>
      <c r="B20" s="55" t="s">
        <v>234</v>
      </c>
      <c r="C20" s="43">
        <v>14742000</v>
      </c>
      <c r="F20" s="2">
        <v>503</v>
      </c>
      <c r="G20" s="55" t="s">
        <v>220</v>
      </c>
      <c r="H20" s="43">
        <v>334635817.53</v>
      </c>
      <c r="I20" s="43"/>
      <c r="J20" s="43"/>
      <c r="K20" s="43"/>
    </row>
    <row r="21" spans="1:11" ht="12.75">
      <c r="A21" s="2">
        <v>116</v>
      </c>
      <c r="B21" s="55" t="s">
        <v>45</v>
      </c>
      <c r="C21" s="43">
        <v>49150533.97</v>
      </c>
      <c r="H21" s="43"/>
      <c r="I21" s="43"/>
      <c r="J21" s="43"/>
      <c r="K21" s="43"/>
    </row>
    <row r="22" spans="1:11" ht="13.5" thickBot="1">
      <c r="A22" s="2">
        <v>117</v>
      </c>
      <c r="B22" s="55" t="s">
        <v>128</v>
      </c>
      <c r="C22" s="57">
        <v>24680068.87</v>
      </c>
      <c r="G22" s="7" t="s">
        <v>280</v>
      </c>
      <c r="H22" s="58"/>
      <c r="I22" s="58">
        <v>334635817.53</v>
      </c>
      <c r="J22" s="43"/>
      <c r="K22" s="43"/>
    </row>
    <row r="23" spans="8:11" ht="12.75">
      <c r="H23" s="43"/>
      <c r="I23" s="43"/>
      <c r="J23" s="43"/>
      <c r="K23" s="43"/>
    </row>
    <row r="24" spans="2:11" ht="12.75">
      <c r="B24" s="7" t="s">
        <v>275</v>
      </c>
      <c r="C24" s="7"/>
      <c r="D24" s="58">
        <v>11690678423.13</v>
      </c>
      <c r="G24" s="7" t="s">
        <v>269</v>
      </c>
      <c r="H24" s="58"/>
      <c r="I24" s="58">
        <v>1602559813.39</v>
      </c>
      <c r="J24" s="43"/>
      <c r="K24" s="43"/>
    </row>
    <row r="25" spans="8:11" ht="12.75">
      <c r="H25" s="43"/>
      <c r="I25" s="43"/>
      <c r="J25" s="43"/>
      <c r="K25" s="43"/>
    </row>
    <row r="26" spans="2:11" ht="12.75">
      <c r="B26" s="7" t="s">
        <v>47</v>
      </c>
      <c r="F26" s="139" t="s">
        <v>223</v>
      </c>
      <c r="G26" s="139"/>
      <c r="H26" s="139"/>
      <c r="I26" s="139"/>
      <c r="J26" s="43"/>
      <c r="K26" s="43"/>
    </row>
    <row r="27" spans="1:11" ht="12.75">
      <c r="A27" s="2">
        <v>201</v>
      </c>
      <c r="B27" s="55" t="s">
        <v>49</v>
      </c>
      <c r="C27" s="43">
        <v>1028559.6</v>
      </c>
      <c r="D27" s="43"/>
      <c r="J27" s="43"/>
      <c r="K27" s="43"/>
    </row>
    <row r="28" spans="1:11" ht="12.75">
      <c r="A28" s="2">
        <v>202</v>
      </c>
      <c r="B28" s="55" t="s">
        <v>228</v>
      </c>
      <c r="C28" s="43">
        <v>-902477.2</v>
      </c>
      <c r="D28" s="43"/>
      <c r="F28" s="2">
        <v>701</v>
      </c>
      <c r="G28" s="55" t="s">
        <v>224</v>
      </c>
      <c r="H28" s="43">
        <v>9523852997.47</v>
      </c>
      <c r="I28" s="43"/>
      <c r="J28" s="43"/>
      <c r="K28" s="43"/>
    </row>
    <row r="29" spans="1:11" ht="12.75">
      <c r="A29" s="2">
        <v>203</v>
      </c>
      <c r="B29" s="55" t="s">
        <v>313</v>
      </c>
      <c r="C29" s="43">
        <v>328798292.5</v>
      </c>
      <c r="D29" s="43"/>
      <c r="F29" s="2">
        <v>702</v>
      </c>
      <c r="G29" s="55" t="s">
        <v>98</v>
      </c>
      <c r="H29" s="43">
        <v>1846080.76</v>
      </c>
      <c r="I29" s="43"/>
      <c r="J29" s="43"/>
      <c r="K29" s="43"/>
    </row>
    <row r="30" spans="1:11" ht="12.75">
      <c r="A30" s="2">
        <v>204</v>
      </c>
      <c r="B30" s="55" t="s">
        <v>239</v>
      </c>
      <c r="C30" s="43">
        <v>-216417210.98</v>
      </c>
      <c r="D30" s="43"/>
      <c r="F30" s="2">
        <v>703</v>
      </c>
      <c r="G30" s="55" t="s">
        <v>225</v>
      </c>
      <c r="H30" s="43">
        <v>2227813471.42</v>
      </c>
      <c r="I30" s="43"/>
      <c r="J30" s="43"/>
      <c r="K30" s="43"/>
    </row>
    <row r="31" spans="1:11" ht="12.75">
      <c r="A31" s="2">
        <v>205</v>
      </c>
      <c r="B31" s="55" t="s">
        <v>203</v>
      </c>
      <c r="C31" s="43">
        <v>85756768.99</v>
      </c>
      <c r="D31" s="43"/>
      <c r="F31" s="2">
        <v>704</v>
      </c>
      <c r="G31" s="55" t="s">
        <v>226</v>
      </c>
      <c r="H31" s="43">
        <v>1261494077.92</v>
      </c>
      <c r="I31" s="43"/>
      <c r="J31" s="43"/>
      <c r="K31" s="43"/>
    </row>
    <row r="32" spans="1:11" ht="13.5" thickBot="1">
      <c r="A32" s="2">
        <v>206</v>
      </c>
      <c r="B32" s="55" t="s">
        <v>238</v>
      </c>
      <c r="C32" s="43">
        <v>-54547007.71</v>
      </c>
      <c r="D32" s="43"/>
      <c r="F32" s="2">
        <v>707</v>
      </c>
      <c r="G32" s="55" t="s">
        <v>227</v>
      </c>
      <c r="H32" s="57">
        <v>202544440.86</v>
      </c>
      <c r="I32" s="43"/>
      <c r="J32" s="43"/>
      <c r="K32" s="43"/>
    </row>
    <row r="33" spans="1:9" ht="12.75">
      <c r="A33" s="2">
        <v>207</v>
      </c>
      <c r="B33" s="55" t="s">
        <v>59</v>
      </c>
      <c r="C33" s="43">
        <v>167744127.65</v>
      </c>
      <c r="D33" s="43"/>
      <c r="H33" s="43"/>
      <c r="I33" s="43"/>
    </row>
    <row r="34" spans="1:9" ht="12.75">
      <c r="A34" s="2">
        <v>208</v>
      </c>
      <c r="B34" s="55" t="s">
        <v>204</v>
      </c>
      <c r="C34" s="43">
        <v>-84034654.05</v>
      </c>
      <c r="D34" s="43"/>
      <c r="G34" s="7" t="s">
        <v>281</v>
      </c>
      <c r="H34" s="58"/>
      <c r="I34" s="58">
        <v>13217551068.43</v>
      </c>
    </row>
    <row r="35" spans="1:9" ht="12.75">
      <c r="A35" s="2">
        <v>209</v>
      </c>
      <c r="B35" s="55" t="s">
        <v>175</v>
      </c>
      <c r="C35" s="43">
        <v>164465097.26</v>
      </c>
      <c r="D35" s="43"/>
      <c r="H35" s="43"/>
      <c r="I35" s="43"/>
    </row>
    <row r="36" spans="1:9" ht="12.75">
      <c r="A36" s="2">
        <v>210</v>
      </c>
      <c r="B36" s="55" t="s">
        <v>208</v>
      </c>
      <c r="C36" s="43">
        <v>-60207003.31</v>
      </c>
      <c r="D36" s="43"/>
      <c r="G36" s="7" t="s">
        <v>293</v>
      </c>
      <c r="H36" s="58"/>
      <c r="I36" s="58">
        <v>14820110881.82</v>
      </c>
    </row>
    <row r="37" spans="1:4" ht="12.75">
      <c r="A37" s="2">
        <v>211</v>
      </c>
      <c r="B37" s="55" t="s">
        <v>65</v>
      </c>
      <c r="C37" s="43">
        <v>36158361.9</v>
      </c>
      <c r="D37" s="43"/>
    </row>
    <row r="38" spans="1:4" ht="12.75">
      <c r="A38" s="2">
        <v>212</v>
      </c>
      <c r="B38" s="55" t="s">
        <v>67</v>
      </c>
      <c r="C38" s="43">
        <v>196805676.62</v>
      </c>
      <c r="D38" s="43"/>
    </row>
    <row r="39" spans="1:4" ht="12.75">
      <c r="A39" s="2">
        <v>213</v>
      </c>
      <c r="B39" s="55" t="s">
        <v>205</v>
      </c>
      <c r="C39" s="43">
        <v>-99124740.77</v>
      </c>
      <c r="D39" s="43"/>
    </row>
    <row r="40" spans="1:4" ht="12.75">
      <c r="A40" s="2">
        <v>214</v>
      </c>
      <c r="B40" s="55" t="s">
        <v>140</v>
      </c>
      <c r="C40" s="43">
        <v>456111.33</v>
      </c>
      <c r="D40" s="43"/>
    </row>
    <row r="41" spans="1:4" ht="12.75">
      <c r="A41" s="2">
        <v>216</v>
      </c>
      <c r="B41" s="55" t="s">
        <v>206</v>
      </c>
      <c r="C41" s="43">
        <v>7709417.42</v>
      </c>
      <c r="D41" s="43"/>
    </row>
    <row r="42" spans="1:4" ht="12.75">
      <c r="A42" s="2">
        <v>217</v>
      </c>
      <c r="B42" s="55" t="s">
        <v>291</v>
      </c>
      <c r="C42" s="43">
        <v>-749765.65</v>
      </c>
      <c r="D42" s="43"/>
    </row>
    <row r="43" spans="1:4" ht="12.75">
      <c r="A43" s="2">
        <v>218</v>
      </c>
      <c r="B43" s="55" t="s">
        <v>70</v>
      </c>
      <c r="C43" s="43">
        <v>781205607.67</v>
      </c>
      <c r="D43" s="43"/>
    </row>
    <row r="44" spans="1:4" ht="12.75">
      <c r="A44" s="2">
        <v>219</v>
      </c>
      <c r="B44" s="55" t="s">
        <v>207</v>
      </c>
      <c r="C44" s="43">
        <v>-602225491.54</v>
      </c>
      <c r="D44" s="43"/>
    </row>
    <row r="45" spans="1:4" ht="12.75">
      <c r="A45" s="2">
        <v>221</v>
      </c>
      <c r="B45" s="55" t="s">
        <v>186</v>
      </c>
      <c r="C45" s="43">
        <v>738014386.12</v>
      </c>
      <c r="D45" s="43"/>
    </row>
    <row r="46" spans="1:4" ht="12.75">
      <c r="A46" s="2">
        <v>222</v>
      </c>
      <c r="B46" s="55" t="s">
        <v>209</v>
      </c>
      <c r="C46" s="43">
        <v>-60448969.57</v>
      </c>
      <c r="D46" s="43"/>
    </row>
    <row r="47" spans="1:4" ht="12.75">
      <c r="A47" s="2">
        <v>223</v>
      </c>
      <c r="B47" s="55" t="s">
        <v>71</v>
      </c>
      <c r="C47" s="43">
        <v>1474189138.1</v>
      </c>
      <c r="D47" s="43"/>
    </row>
    <row r="48" spans="1:4" ht="12.75">
      <c r="A48" s="2">
        <v>224</v>
      </c>
      <c r="B48" s="55" t="s">
        <v>210</v>
      </c>
      <c r="C48" s="43">
        <v>252217481.64</v>
      </c>
      <c r="D48" s="43"/>
    </row>
    <row r="49" spans="1:4" ht="13.5" thickBot="1">
      <c r="A49" s="2">
        <v>225</v>
      </c>
      <c r="B49" s="55" t="s">
        <v>211</v>
      </c>
      <c r="C49" s="57">
        <v>-103241775.82</v>
      </c>
      <c r="D49" s="43"/>
    </row>
    <row r="50" spans="3:4" ht="12.75">
      <c r="C50" s="43"/>
      <c r="D50" s="43"/>
    </row>
    <row r="51" spans="1:4" ht="12.75">
      <c r="A51" s="7"/>
      <c r="B51" s="7" t="s">
        <v>276</v>
      </c>
      <c r="C51" s="58"/>
      <c r="D51" s="58">
        <v>2952649930.2</v>
      </c>
    </row>
    <row r="52" spans="3:4" ht="12.75">
      <c r="C52" s="43"/>
      <c r="D52" s="43"/>
    </row>
    <row r="53" spans="2:4" ht="12.75">
      <c r="B53" s="7" t="s">
        <v>74</v>
      </c>
      <c r="C53" s="43"/>
      <c r="D53" s="43"/>
    </row>
    <row r="54" spans="1:4" ht="12.75">
      <c r="A54" s="2">
        <v>302</v>
      </c>
      <c r="B54" s="55" t="s">
        <v>75</v>
      </c>
      <c r="C54" s="43">
        <v>14154348.68</v>
      </c>
      <c r="D54" s="43"/>
    </row>
    <row r="55" spans="1:4" ht="12.75">
      <c r="A55" s="2">
        <v>303</v>
      </c>
      <c r="B55" s="55" t="s">
        <v>212</v>
      </c>
      <c r="C55" s="43">
        <v>-9657299.92</v>
      </c>
      <c r="D55" s="43"/>
    </row>
    <row r="56" spans="1:4" ht="12.75">
      <c r="A56" s="2">
        <v>304</v>
      </c>
      <c r="B56" s="55" t="s">
        <v>213</v>
      </c>
      <c r="C56" s="43">
        <v>94680670.57</v>
      </c>
      <c r="D56" s="43"/>
    </row>
    <row r="57" spans="1:4" ht="12.75">
      <c r="A57" s="2">
        <v>306</v>
      </c>
      <c r="B57" s="55" t="s">
        <v>77</v>
      </c>
      <c r="C57" s="43">
        <v>1102006</v>
      </c>
      <c r="D57" s="43"/>
    </row>
    <row r="58" spans="1:4" ht="12.75">
      <c r="A58" s="2">
        <v>308</v>
      </c>
      <c r="B58" s="55" t="s">
        <v>214</v>
      </c>
      <c r="C58" s="43">
        <v>21752328.55</v>
      </c>
      <c r="D58" s="43"/>
    </row>
    <row r="59" spans="1:4" ht="12.75">
      <c r="A59" s="2">
        <v>309</v>
      </c>
      <c r="B59" s="55" t="s">
        <v>215</v>
      </c>
      <c r="C59" s="43">
        <v>420986.75</v>
      </c>
      <c r="D59" s="43"/>
    </row>
    <row r="60" spans="1:4" ht="12.75">
      <c r="A60" s="2">
        <v>311</v>
      </c>
      <c r="B60" s="55" t="s">
        <v>216</v>
      </c>
      <c r="C60" s="43">
        <v>78135706.03</v>
      </c>
      <c r="D60" s="43"/>
    </row>
    <row r="61" spans="1:4" ht="13.5" thickBot="1">
      <c r="A61" s="2">
        <v>312</v>
      </c>
      <c r="B61" s="55" t="s">
        <v>257</v>
      </c>
      <c r="C61" s="57">
        <v>-23806218.17</v>
      </c>
      <c r="D61" s="43"/>
    </row>
    <row r="62" spans="3:4" ht="12.75">
      <c r="C62" s="43"/>
      <c r="D62" s="43"/>
    </row>
    <row r="63" spans="2:4" ht="12.75">
      <c r="B63" s="7" t="s">
        <v>277</v>
      </c>
      <c r="C63" s="58"/>
      <c r="D63" s="58">
        <v>176782528.49</v>
      </c>
    </row>
    <row r="64" spans="3:4" ht="12.75">
      <c r="C64" s="43"/>
      <c r="D64" s="43"/>
    </row>
    <row r="65" spans="2:4" ht="12.75">
      <c r="B65" s="7" t="s">
        <v>267</v>
      </c>
      <c r="C65" s="58"/>
      <c r="D65" s="58">
        <v>14820110881.82</v>
      </c>
    </row>
    <row r="66" spans="3:4" ht="12.75">
      <c r="C66" s="43"/>
      <c r="D66" s="43"/>
    </row>
    <row r="67" spans="3:4" ht="12.75">
      <c r="C67" s="43"/>
      <c r="D67" s="43"/>
    </row>
    <row r="68" spans="3:4" ht="12.75">
      <c r="C68" s="43"/>
      <c r="D68" s="43"/>
    </row>
  </sheetData>
  <sheetProtection/>
  <mergeCells count="9">
    <mergeCell ref="F26:I26"/>
    <mergeCell ref="A1:D1"/>
    <mergeCell ref="A2:D2"/>
    <mergeCell ref="A3:D3"/>
    <mergeCell ref="A5:D5"/>
    <mergeCell ref="F1:I1"/>
    <mergeCell ref="F2:I2"/>
    <mergeCell ref="F3:I3"/>
    <mergeCell ref="F5:I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F33" sqref="F33"/>
    </sheetView>
  </sheetViews>
  <sheetFormatPr defaultColWidth="11.421875" defaultRowHeight="12.75"/>
  <cols>
    <col min="1" max="1" width="11.421875" style="55" customWidth="1"/>
    <col min="2" max="2" width="36.00390625" style="55" customWidth="1"/>
    <col min="3" max="3" width="22.7109375" style="55" customWidth="1"/>
    <col min="4" max="4" width="12.28125" style="55" customWidth="1"/>
    <col min="5" max="5" width="17.8515625" style="55" customWidth="1"/>
    <col min="6" max="16384" width="11.421875" style="55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297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96">
        <v>801</v>
      </c>
      <c r="B7" s="55" t="s">
        <v>149</v>
      </c>
      <c r="C7" s="110">
        <v>803775620.96</v>
      </c>
      <c r="D7" s="129">
        <f aca="true" t="shared" si="0" ref="D7:D12">+C7/$E$14</f>
        <v>0.07561125006024985</v>
      </c>
    </row>
    <row r="8" spans="1:5" ht="12.75">
      <c r="A8" s="111" t="s">
        <v>150</v>
      </c>
      <c r="B8" s="55" t="s">
        <v>194</v>
      </c>
      <c r="C8" s="110">
        <v>9162150025.34</v>
      </c>
      <c r="D8" s="129">
        <f t="shared" si="0"/>
        <v>0.861884335118423</v>
      </c>
      <c r="E8" s="110"/>
    </row>
    <row r="9" spans="1:5" ht="12.75">
      <c r="A9" s="111">
        <v>803</v>
      </c>
      <c r="B9" s="55" t="s">
        <v>4</v>
      </c>
      <c r="C9" s="110">
        <v>431074498.36</v>
      </c>
      <c r="D9" s="129">
        <f t="shared" si="0"/>
        <v>0.04055121956941858</v>
      </c>
      <c r="E9" s="110"/>
    </row>
    <row r="10" spans="1:5" ht="12.75">
      <c r="A10" s="111" t="s">
        <v>180</v>
      </c>
      <c r="B10" s="55" t="s">
        <v>181</v>
      </c>
      <c r="C10" s="110">
        <v>51519456.93</v>
      </c>
      <c r="D10" s="129">
        <f t="shared" si="0"/>
        <v>0.004846440274276942</v>
      </c>
      <c r="E10" s="110"/>
    </row>
    <row r="11" spans="1:5" ht="12.75">
      <c r="A11" s="111" t="s">
        <v>182</v>
      </c>
      <c r="B11" s="55" t="s">
        <v>183</v>
      </c>
      <c r="C11" s="110">
        <v>16531831.91</v>
      </c>
      <c r="D11" s="129">
        <f t="shared" si="0"/>
        <v>0.0015551510196441176</v>
      </c>
      <c r="E11" s="110"/>
    </row>
    <row r="12" spans="1:5" ht="13.5" thickBot="1">
      <c r="A12" s="111" t="s">
        <v>151</v>
      </c>
      <c r="B12" s="55" t="s">
        <v>152</v>
      </c>
      <c r="C12" s="112">
        <v>165319315.82</v>
      </c>
      <c r="D12" s="129">
        <f t="shared" si="0"/>
        <v>0.015551603957987551</v>
      </c>
      <c r="E12" s="110"/>
    </row>
    <row r="13" spans="1:5" ht="12.75">
      <c r="A13" s="111"/>
      <c r="C13" s="110"/>
      <c r="D13" s="110"/>
      <c r="E13" s="110"/>
    </row>
    <row r="14" spans="2:5" ht="12.75">
      <c r="B14" s="107" t="s">
        <v>294</v>
      </c>
      <c r="C14" s="107"/>
      <c r="D14" s="107"/>
      <c r="E14" s="108">
        <f>SUM(C7:C12)</f>
        <v>10630370749.32</v>
      </c>
    </row>
    <row r="15" ht="12.75">
      <c r="A15" s="111"/>
    </row>
    <row r="16" ht="12.75">
      <c r="A16" s="111"/>
    </row>
    <row r="17" spans="1:5" ht="12.75">
      <c r="A17" s="140" t="s">
        <v>296</v>
      </c>
      <c r="B17" s="140"/>
      <c r="C17" s="140"/>
      <c r="D17" s="140"/>
      <c r="E17" s="140"/>
    </row>
    <row r="18" ht="12.75">
      <c r="A18" s="111"/>
    </row>
    <row r="19" spans="1:5" ht="12.75">
      <c r="A19" s="111" t="s">
        <v>9</v>
      </c>
      <c r="B19" s="55" t="s">
        <v>10</v>
      </c>
      <c r="C19" s="110">
        <v>3953483547.55</v>
      </c>
      <c r="D19" s="129">
        <f>+C19/$E$28</f>
        <v>0.534367218238779</v>
      </c>
      <c r="E19" s="110"/>
    </row>
    <row r="20" spans="1:5" ht="12.75">
      <c r="A20" s="111" t="s">
        <v>11</v>
      </c>
      <c r="B20" s="55" t="s">
        <v>247</v>
      </c>
      <c r="C20" s="110">
        <v>1850022887.54</v>
      </c>
      <c r="D20" s="129">
        <f aca="true" t="shared" si="1" ref="D20:D26">+C20/$E$28</f>
        <v>0.25005582347888106</v>
      </c>
      <c r="E20" s="110"/>
    </row>
    <row r="21" spans="1:5" ht="12.75">
      <c r="A21" s="111" t="s">
        <v>12</v>
      </c>
      <c r="B21" s="55" t="s">
        <v>13</v>
      </c>
      <c r="C21" s="110">
        <v>116203674.55</v>
      </c>
      <c r="D21" s="129">
        <f t="shared" si="1"/>
        <v>0.015706511377007966</v>
      </c>
      <c r="E21" s="110"/>
    </row>
    <row r="22" spans="1:5" ht="12.75">
      <c r="A22" s="111" t="s">
        <v>14</v>
      </c>
      <c r="B22" s="55" t="s">
        <v>15</v>
      </c>
      <c r="C22" s="110">
        <v>1291964141.44</v>
      </c>
      <c r="D22" s="129">
        <f t="shared" si="1"/>
        <v>0.17462657325420775</v>
      </c>
      <c r="E22" s="110"/>
    </row>
    <row r="23" spans="1:4" ht="12.75">
      <c r="A23" s="111">
        <v>905</v>
      </c>
      <c r="B23" s="55" t="s">
        <v>17</v>
      </c>
      <c r="C23" s="110">
        <v>262137.71</v>
      </c>
      <c r="D23" s="129">
        <f t="shared" si="1"/>
        <v>3.543148648613724E-05</v>
      </c>
    </row>
    <row r="24" spans="1:5" ht="12.75">
      <c r="A24" s="111" t="s">
        <v>18</v>
      </c>
      <c r="B24" s="55" t="s">
        <v>19</v>
      </c>
      <c r="C24" s="113">
        <v>125255849.93</v>
      </c>
      <c r="D24" s="129">
        <f t="shared" si="1"/>
        <v>0.016930036331302467</v>
      </c>
      <c r="E24" s="110"/>
    </row>
    <row r="25" spans="1:5" ht="12.75">
      <c r="A25" s="96">
        <v>907</v>
      </c>
      <c r="B25" s="55" t="s">
        <v>21</v>
      </c>
      <c r="C25" s="113">
        <v>45143.5</v>
      </c>
      <c r="D25" s="129">
        <f t="shared" si="1"/>
        <v>6.101759682675707E-06</v>
      </c>
      <c r="E25" s="110"/>
    </row>
    <row r="26" spans="1:5" ht="13.5" thickBot="1">
      <c r="A26" s="96">
        <v>911</v>
      </c>
      <c r="B26" s="55" t="s">
        <v>22</v>
      </c>
      <c r="C26" s="112">
        <v>61202141.41</v>
      </c>
      <c r="D26" s="129">
        <f t="shared" si="1"/>
        <v>0.008272304073653026</v>
      </c>
      <c r="E26" s="110"/>
    </row>
    <row r="27" spans="3:5" ht="12.75">
      <c r="C27" s="110"/>
      <c r="D27" s="110"/>
      <c r="E27" s="110"/>
    </row>
    <row r="28" spans="2:5" ht="12.75">
      <c r="B28" s="24" t="s">
        <v>295</v>
      </c>
      <c r="C28" s="24"/>
      <c r="D28" s="24"/>
      <c r="E28" s="109">
        <f>SUM(C19:C26)</f>
        <v>7398439523.63</v>
      </c>
    </row>
    <row r="29" spans="3:5" ht="12.75">
      <c r="C29" s="110"/>
      <c r="D29" s="110"/>
      <c r="E29" s="110"/>
    </row>
    <row r="30" spans="2:5" ht="12.75">
      <c r="B30" s="24" t="s">
        <v>273</v>
      </c>
      <c r="C30" s="24"/>
      <c r="D30" s="24"/>
      <c r="E30" s="109">
        <f>+E14-E28</f>
        <v>3231931225.6899996</v>
      </c>
    </row>
    <row r="31" ht="12.75">
      <c r="E31" s="114"/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Amoreno</dc:creator>
  <cp:keywords/>
  <dc:description/>
  <cp:lastModifiedBy>Cinthia Lobo Palma</cp:lastModifiedBy>
  <dcterms:created xsi:type="dcterms:W3CDTF">2004-06-01T19:06:53Z</dcterms:created>
  <dcterms:modified xsi:type="dcterms:W3CDTF">2013-03-13T15:31:28Z</dcterms:modified>
  <cp:category/>
  <cp:version/>
  <cp:contentType/>
  <cp:contentStatus/>
</cp:coreProperties>
</file>